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5" yWindow="-15" windowWidth="12600" windowHeight="11610" tabRatio="722" activeTab="2"/>
  </bookViews>
  <sheets>
    <sheet name="GESAMT" sheetId="31" r:id="rId1"/>
    <sheet name="SGB III" sheetId="35" r:id="rId2"/>
    <sheet name="SGB II" sheetId="34" r:id="rId3"/>
    <sheet name="Bremen" sheetId="18" r:id="rId4"/>
    <sheet name="SBW" sheetId="23" r:id="rId5"/>
    <sheet name="SKJF" sheetId="24" r:id="rId6"/>
    <sheet name="Einsparungen SGB II HB" sheetId="28" r:id="rId7"/>
    <sheet name="Bremerhaven" sheetId="20" r:id="rId8"/>
    <sheet name="Dez III Sozialamt" sheetId="25" r:id="rId9"/>
    <sheet name="Dez III AfJFF III4" sheetId="26" r:id="rId10"/>
    <sheet name="Dez IV" sheetId="27" r:id="rId11"/>
    <sheet name="Einsparungen SGB II Bhv" sheetId="30" r:id="rId12"/>
  </sheets>
  <externalReferences>
    <externalReference r:id="rId13"/>
  </externalReferences>
  <calcPr calcId="145621"/>
  <customWorkbookViews>
    <customWorkbookView name="mwarnke - Persönliche Ansicht" guid="{1CC00BDA-F26F-4B2F-9920-976F9DA01936}" mergeInterval="0" personalView="1" maximized="1" windowWidth="1276" windowHeight="809" tabRatio="855" activeSheetId="1"/>
  </customWorkbookViews>
</workbook>
</file>

<file path=xl/calcChain.xml><?xml version="1.0" encoding="utf-8"?>
<calcChain xmlns="http://schemas.openxmlformats.org/spreadsheetml/2006/main">
  <c r="D7" i="27" l="1"/>
  <c r="D6" i="27"/>
  <c r="D5" i="27"/>
  <c r="D6" i="26"/>
  <c r="D5" i="26"/>
  <c r="D5" i="25"/>
  <c r="D6" i="20"/>
  <c r="D7" i="20"/>
  <c r="D8" i="20"/>
  <c r="D5" i="20"/>
  <c r="D7" i="24"/>
  <c r="E7" i="24"/>
  <c r="D6" i="23" l="1"/>
  <c r="D5" i="23"/>
  <c r="D6" i="18"/>
  <c r="D7" i="18"/>
  <c r="D5" i="18"/>
  <c r="C10" i="31" l="1"/>
  <c r="C21" i="31" s="1"/>
  <c r="D10" i="31"/>
  <c r="D21" i="31" s="1"/>
  <c r="E10" i="31"/>
  <c r="E21" i="31" s="1"/>
  <c r="F10" i="31"/>
  <c r="F21" i="31" s="1"/>
  <c r="G10" i="31"/>
  <c r="G21" i="31" s="1"/>
  <c r="B10" i="31"/>
  <c r="B21" i="31" s="1"/>
  <c r="C9" i="31"/>
  <c r="C18" i="31" s="1"/>
  <c r="D9" i="31"/>
  <c r="D18" i="31" s="1"/>
  <c r="E9" i="31"/>
  <c r="E18" i="31" s="1"/>
  <c r="F9" i="31"/>
  <c r="F18" i="31" s="1"/>
  <c r="G9" i="31"/>
  <c r="G18" i="31" s="1"/>
  <c r="C8" i="31"/>
  <c r="C15" i="31" s="1"/>
  <c r="D8" i="31"/>
  <c r="D15" i="31" s="1"/>
  <c r="E8" i="31"/>
  <c r="E15" i="31" s="1"/>
  <c r="F8" i="31"/>
  <c r="F15" i="31" s="1"/>
  <c r="G8" i="31"/>
  <c r="G15" i="31" s="1"/>
  <c r="C4" i="31"/>
  <c r="C20" i="31" s="1"/>
  <c r="C22" i="31" s="1"/>
  <c r="D4" i="31"/>
  <c r="D20" i="31" s="1"/>
  <c r="E4" i="31"/>
  <c r="E20" i="31" s="1"/>
  <c r="E22" i="31" s="1"/>
  <c r="F4" i="31"/>
  <c r="F20" i="31" s="1"/>
  <c r="F22" i="31" s="1"/>
  <c r="G4" i="31"/>
  <c r="G20" i="31" s="1"/>
  <c r="G22" i="31" s="1"/>
  <c r="B4" i="31"/>
  <c r="B20" i="31" s="1"/>
  <c r="B22" i="31" s="1"/>
  <c r="C3" i="31"/>
  <c r="C17" i="31" s="1"/>
  <c r="C19" i="31" s="1"/>
  <c r="D3" i="31"/>
  <c r="D17" i="31" s="1"/>
  <c r="D19" i="31" s="1"/>
  <c r="E3" i="31"/>
  <c r="E17" i="31" s="1"/>
  <c r="E19" i="31" s="1"/>
  <c r="F3" i="31"/>
  <c r="F17" i="31" s="1"/>
  <c r="F19" i="31" s="1"/>
  <c r="G3" i="31"/>
  <c r="G17" i="31" s="1"/>
  <c r="G19" i="31" s="1"/>
  <c r="C2" i="31"/>
  <c r="C14" i="31" s="1"/>
  <c r="C16" i="31" s="1"/>
  <c r="C24" i="31" s="1"/>
  <c r="D2" i="31"/>
  <c r="D14" i="31" s="1"/>
  <c r="D16" i="31" s="1"/>
  <c r="E2" i="31"/>
  <c r="E14" i="31" s="1"/>
  <c r="E16" i="31" s="1"/>
  <c r="E24" i="31" s="1"/>
  <c r="F2" i="31"/>
  <c r="F14" i="31" s="1"/>
  <c r="F16" i="31" s="1"/>
  <c r="F24" i="31" s="1"/>
  <c r="G2" i="31"/>
  <c r="G14" i="31" s="1"/>
  <c r="G16" i="31" s="1"/>
  <c r="G24" i="31" s="1"/>
  <c r="D22" i="31" l="1"/>
  <c r="D24" i="31" s="1"/>
  <c r="F5" i="31"/>
  <c r="D5" i="31"/>
  <c r="F11" i="31"/>
  <c r="D11" i="31"/>
  <c r="G5" i="31"/>
  <c r="E5" i="31"/>
  <c r="C5" i="31"/>
  <c r="G11" i="31"/>
  <c r="E11" i="31"/>
  <c r="C11" i="31"/>
  <c r="G7" i="27" l="1"/>
  <c r="H7" i="27" s="1"/>
  <c r="I7" i="27" s="1"/>
  <c r="G6" i="27"/>
  <c r="H6" i="27" s="1"/>
  <c r="I6" i="27" s="1"/>
  <c r="G5" i="27"/>
  <c r="H5" i="27" s="1"/>
  <c r="I5" i="27" s="1"/>
  <c r="F6" i="27"/>
  <c r="F7" i="27"/>
  <c r="F5" i="27"/>
  <c r="G6" i="26"/>
  <c r="H6" i="26" s="1"/>
  <c r="I6" i="26" s="1"/>
  <c r="F6" i="26"/>
  <c r="G5" i="26"/>
  <c r="H5" i="26" s="1"/>
  <c r="I5" i="26" s="1"/>
  <c r="F5" i="26"/>
  <c r="G5" i="25"/>
  <c r="H5" i="25" s="1"/>
  <c r="I5" i="25" s="1"/>
  <c r="F5" i="25"/>
  <c r="F8" i="20"/>
  <c r="G8" i="20" s="1"/>
  <c r="H8" i="20" s="1"/>
  <c r="I8" i="20" s="1"/>
  <c r="F5" i="20"/>
  <c r="G5" i="20" s="1"/>
  <c r="H5" i="20" s="1"/>
  <c r="I5" i="20" s="1"/>
  <c r="G7" i="24"/>
  <c r="H7" i="24" s="1"/>
  <c r="I7" i="24" s="1"/>
  <c r="G6" i="24"/>
  <c r="H6" i="24" s="1"/>
  <c r="I6" i="24" s="1"/>
  <c r="F6" i="24"/>
  <c r="F7" i="24"/>
  <c r="G5" i="24"/>
  <c r="H5" i="24" s="1"/>
  <c r="I5" i="24" s="1"/>
  <c r="F5" i="24"/>
  <c r="G6" i="23"/>
  <c r="H6" i="23" s="1"/>
  <c r="I6" i="23" s="1"/>
  <c r="G5" i="23"/>
  <c r="H5" i="23"/>
  <c r="I5" i="23" s="1"/>
  <c r="F6" i="23"/>
  <c r="F5" i="23"/>
  <c r="G7" i="18"/>
  <c r="H7" i="18" s="1"/>
  <c r="I7" i="18" s="1"/>
  <c r="G6" i="18"/>
  <c r="H6" i="18" s="1"/>
  <c r="I6" i="18" s="1"/>
  <c r="G5" i="18"/>
  <c r="H5" i="18" s="1"/>
  <c r="I5" i="18" s="1"/>
  <c r="F6" i="18"/>
  <c r="F7" i="18"/>
  <c r="F5" i="18"/>
  <c r="G31" i="27" l="1"/>
  <c r="I31" i="27" s="1"/>
  <c r="I32" i="27"/>
  <c r="G32" i="27"/>
  <c r="I30" i="27"/>
  <c r="G30" i="27"/>
  <c r="D40" i="31"/>
  <c r="H30" i="23"/>
  <c r="F32" i="23"/>
  <c r="H32" i="23" s="1"/>
  <c r="F31" i="23"/>
  <c r="H31" i="23" s="1"/>
  <c r="F29" i="23"/>
  <c r="H29" i="23" s="1"/>
  <c r="F28" i="23"/>
  <c r="H28" i="23" s="1"/>
  <c r="F27" i="23"/>
  <c r="H27" i="23" s="1"/>
  <c r="H33" i="23" s="1"/>
  <c r="B30" i="34"/>
  <c r="B14" i="34"/>
  <c r="C30" i="34"/>
  <c r="D47" i="31" s="1"/>
  <c r="D45" i="31"/>
  <c r="D18" i="35"/>
  <c r="B18" i="35"/>
  <c r="I35" i="27" l="1"/>
  <c r="D41" i="31"/>
  <c r="D42" i="31" s="1"/>
  <c r="E18" i="35" l="1"/>
  <c r="C18" i="35"/>
  <c r="C14" i="34"/>
  <c r="D46" i="31" s="1"/>
  <c r="D48" i="31" s="1"/>
  <c r="G5" i="30" l="1"/>
  <c r="F5" i="30"/>
  <c r="F6" i="30"/>
  <c r="G6" i="28"/>
  <c r="G5" i="28"/>
  <c r="F5" i="28"/>
  <c r="E5" i="28"/>
  <c r="F6" i="28" s="1"/>
  <c r="E26" i="20" l="1"/>
  <c r="F26" i="20"/>
  <c r="G26" i="20"/>
  <c r="D26" i="20"/>
  <c r="E19" i="27"/>
  <c r="E25" i="20" s="1"/>
  <c r="D19" i="27"/>
  <c r="D25" i="20" s="1"/>
  <c r="E1" i="30"/>
  <c r="D22" i="27" l="1"/>
  <c r="E22" i="27"/>
  <c r="E7" i="30"/>
  <c r="E9" i="30" s="1"/>
  <c r="G7" i="30"/>
  <c r="E19" i="23"/>
  <c r="E21" i="23" s="1"/>
  <c r="D19" i="23"/>
  <c r="D21" i="23" s="1"/>
  <c r="G49" i="23"/>
  <c r="G50" i="23" s="1"/>
  <c r="H49" i="23"/>
  <c r="I51" i="23" s="1"/>
  <c r="I49" i="23"/>
  <c r="I50" i="23" s="1"/>
  <c r="I52" i="23" s="1"/>
  <c r="I53" i="23" s="1"/>
  <c r="I19" i="23" s="1"/>
  <c r="F49" i="23"/>
  <c r="F50" i="23" s="1"/>
  <c r="F52" i="23" s="1"/>
  <c r="E21" i="18"/>
  <c r="F21" i="18"/>
  <c r="D21" i="18"/>
  <c r="F53" i="23" l="1"/>
  <c r="F19" i="23" s="1"/>
  <c r="F54" i="23"/>
  <c r="F19" i="27" s="1"/>
  <c r="I21" i="23"/>
  <c r="I22" i="18"/>
  <c r="G51" i="23"/>
  <c r="G52" i="23" s="1"/>
  <c r="H51" i="23"/>
  <c r="D22" i="18"/>
  <c r="H50" i="23"/>
  <c r="H52" i="23" s="1"/>
  <c r="E22" i="18"/>
  <c r="I54" i="23"/>
  <c r="I19" i="27" s="1"/>
  <c r="F25" i="20" l="1"/>
  <c r="F22" i="27"/>
  <c r="I25" i="20"/>
  <c r="I22" i="27"/>
  <c r="G54" i="23"/>
  <c r="G19" i="27" s="1"/>
  <c r="G53" i="23"/>
  <c r="G19" i="23" s="1"/>
  <c r="H54" i="23"/>
  <c r="H19" i="27" s="1"/>
  <c r="H53" i="23"/>
  <c r="H19" i="23" s="1"/>
  <c r="F21" i="23"/>
  <c r="F22" i="18"/>
  <c r="H25" i="20" l="1"/>
  <c r="H22" i="27"/>
  <c r="G25" i="20"/>
  <c r="G22" i="27"/>
  <c r="H21" i="23"/>
  <c r="H22" i="18"/>
  <c r="G21" i="23"/>
  <c r="G22" i="18"/>
  <c r="E7" i="20" l="1"/>
  <c r="F7" i="20" s="1"/>
  <c r="G7" i="20" s="1"/>
  <c r="H7" i="20" s="1"/>
  <c r="I7" i="20" s="1"/>
  <c r="E3" i="27"/>
  <c r="G28" i="20" l="1"/>
  <c r="E28" i="31" s="1"/>
  <c r="E28" i="20"/>
  <c r="C28" i="31" s="1"/>
  <c r="D28" i="20"/>
  <c r="B28" i="31" s="1"/>
  <c r="F28" i="20"/>
  <c r="D28" i="31" s="1"/>
  <c r="E6" i="18"/>
  <c r="E1" i="28" l="1"/>
  <c r="F20" i="18"/>
  <c r="G20" i="18"/>
  <c r="H20" i="18"/>
  <c r="I20" i="18"/>
  <c r="E20" i="18"/>
  <c r="G8" i="28" l="1"/>
  <c r="F7" i="28"/>
  <c r="E7" i="28"/>
  <c r="E9" i="28" s="1"/>
  <c r="G21" i="18" s="1"/>
  <c r="F8" i="28"/>
  <c r="G7" i="28"/>
  <c r="E6" i="26"/>
  <c r="G9" i="28" l="1"/>
  <c r="I21" i="18" s="1"/>
  <c r="F9" i="28"/>
  <c r="H21" i="18" s="1"/>
  <c r="F3" i="27"/>
  <c r="D3" i="27"/>
  <c r="E5" i="26"/>
  <c r="E5" i="25"/>
  <c r="E6" i="20"/>
  <c r="F6" i="20" l="1"/>
  <c r="G6" i="20" s="1"/>
  <c r="H6" i="20" s="1"/>
  <c r="I6" i="20" s="1"/>
  <c r="E9" i="27"/>
  <c r="F9" i="27" s="1"/>
  <c r="G9" i="27" s="1"/>
  <c r="H9" i="27" s="1"/>
  <c r="I9" i="27" s="1"/>
  <c r="D9" i="27"/>
  <c r="I24" i="26"/>
  <c r="H24" i="26"/>
  <c r="G24" i="26"/>
  <c r="F24" i="26"/>
  <c r="E24" i="26"/>
  <c r="D24" i="26"/>
  <c r="E3" i="26"/>
  <c r="E9" i="26" s="1"/>
  <c r="F9" i="26" s="1"/>
  <c r="G9" i="26" s="1"/>
  <c r="H9" i="26" s="1"/>
  <c r="I9" i="26" s="1"/>
  <c r="D3" i="26"/>
  <c r="D9" i="26" s="1"/>
  <c r="I22" i="25"/>
  <c r="H22" i="25"/>
  <c r="G22" i="25"/>
  <c r="F22" i="25"/>
  <c r="E22" i="25"/>
  <c r="D22" i="25"/>
  <c r="E3" i="25"/>
  <c r="E8" i="25" s="1"/>
  <c r="F8" i="25" s="1"/>
  <c r="G8" i="25" s="1"/>
  <c r="H8" i="25" s="1"/>
  <c r="I8" i="25" s="1"/>
  <c r="D3" i="25"/>
  <c r="D8" i="25" s="1"/>
  <c r="I24" i="24"/>
  <c r="H24" i="24"/>
  <c r="G24" i="24"/>
  <c r="F24" i="24"/>
  <c r="E24" i="24"/>
  <c r="D24" i="24"/>
  <c r="F3" i="24"/>
  <c r="E3" i="24"/>
  <c r="D3" i="24"/>
  <c r="E6" i="23"/>
  <c r="E3" i="23"/>
  <c r="I13" i="20"/>
  <c r="H13" i="20"/>
  <c r="G13" i="20"/>
  <c r="F13" i="20"/>
  <c r="E13" i="20"/>
  <c r="D13" i="20"/>
  <c r="E3" i="20"/>
  <c r="D3" i="20"/>
  <c r="B8" i="31" s="1"/>
  <c r="I24" i="18"/>
  <c r="H24" i="18"/>
  <c r="G24" i="18"/>
  <c r="F24" i="18"/>
  <c r="E24" i="18"/>
  <c r="D24" i="18"/>
  <c r="I11" i="18"/>
  <c r="H11" i="18"/>
  <c r="G11" i="18"/>
  <c r="F11" i="18"/>
  <c r="E11" i="18"/>
  <c r="D11" i="18"/>
  <c r="E7" i="18"/>
  <c r="E3" i="18"/>
  <c r="B15" i="31" l="1"/>
  <c r="C27" i="31"/>
  <c r="C30" i="31" s="1"/>
  <c r="E27" i="31"/>
  <c r="E30" i="31" s="1"/>
  <c r="G27" i="31"/>
  <c r="B27" i="31"/>
  <c r="B30" i="31" s="1"/>
  <c r="D27" i="31"/>
  <c r="D30" i="31" s="1"/>
  <c r="F27" i="31"/>
  <c r="G3" i="27"/>
  <c r="D3" i="18"/>
  <c r="B2" i="31" s="1"/>
  <c r="F3" i="25"/>
  <c r="F3" i="26"/>
  <c r="F14" i="26" s="1"/>
  <c r="G3" i="26"/>
  <c r="D13" i="27"/>
  <c r="E13" i="27"/>
  <c r="F13" i="27"/>
  <c r="I3" i="26"/>
  <c r="H3" i="26"/>
  <c r="D14" i="26"/>
  <c r="E14" i="26"/>
  <c r="G14" i="26"/>
  <c r="G3" i="25"/>
  <c r="D12" i="25"/>
  <c r="F12" i="25"/>
  <c r="E12" i="25"/>
  <c r="G3" i="24"/>
  <c r="D10" i="24"/>
  <c r="D14" i="24" s="1"/>
  <c r="E10" i="24"/>
  <c r="F10" i="24" s="1"/>
  <c r="G10" i="24" s="1"/>
  <c r="H10" i="24" s="1"/>
  <c r="I10" i="24" s="1"/>
  <c r="F3" i="23"/>
  <c r="D3" i="23"/>
  <c r="E9" i="23"/>
  <c r="F3" i="20"/>
  <c r="D10" i="20"/>
  <c r="B9" i="31" s="1"/>
  <c r="B18" i="31" s="1"/>
  <c r="E10" i="20"/>
  <c r="F3" i="18"/>
  <c r="E9" i="18"/>
  <c r="B11" i="31" l="1"/>
  <c r="B14" i="31"/>
  <c r="B16" i="31" s="1"/>
  <c r="D15" i="20"/>
  <c r="D9" i="18"/>
  <c r="B3" i="31" s="1"/>
  <c r="B17" i="31" s="1"/>
  <c r="B19" i="31" s="1"/>
  <c r="F14" i="24"/>
  <c r="E14" i="24"/>
  <c r="I3" i="27"/>
  <c r="H3" i="27"/>
  <c r="E15" i="20"/>
  <c r="F10" i="20"/>
  <c r="E13" i="23"/>
  <c r="F9" i="23"/>
  <c r="G9" i="23" s="1"/>
  <c r="H9" i="23" s="1"/>
  <c r="I9" i="23" s="1"/>
  <c r="E13" i="18"/>
  <c r="F9" i="18"/>
  <c r="G3" i="23"/>
  <c r="G3" i="18"/>
  <c r="G13" i="27"/>
  <c r="H14" i="26"/>
  <c r="I14" i="26"/>
  <c r="G12" i="25"/>
  <c r="I3" i="25"/>
  <c r="H3" i="25"/>
  <c r="I3" i="24"/>
  <c r="H3" i="24"/>
  <c r="G14" i="24"/>
  <c r="D9" i="23"/>
  <c r="D13" i="23" s="1"/>
  <c r="I3" i="23"/>
  <c r="H3" i="23"/>
  <c r="F15" i="20"/>
  <c r="H3" i="20"/>
  <c r="G3" i="20"/>
  <c r="I3" i="20"/>
  <c r="I3" i="18"/>
  <c r="H3" i="18"/>
  <c r="B5" i="31" l="1"/>
  <c r="B24" i="31"/>
  <c r="H24" i="31" s="1"/>
  <c r="H25" i="31" s="1"/>
  <c r="G10" i="20"/>
  <c r="G9" i="18"/>
  <c r="D13" i="18"/>
  <c r="F13" i="23"/>
  <c r="G13" i="23"/>
  <c r="F13" i="18"/>
  <c r="H13" i="27"/>
  <c r="I13" i="27"/>
  <c r="H12" i="25"/>
  <c r="I12" i="25"/>
  <c r="H14" i="24"/>
  <c r="I14" i="24"/>
  <c r="H13" i="23"/>
  <c r="I13" i="23"/>
  <c r="G15" i="20"/>
  <c r="F8" i="30"/>
  <c r="F7" i="30"/>
  <c r="F9" i="30" s="1"/>
  <c r="H26" i="20" s="1"/>
  <c r="H28" i="20" s="1"/>
  <c r="G6" i="30"/>
  <c r="G8" i="30" s="1"/>
  <c r="G9" i="30" s="1"/>
  <c r="I26" i="20" s="1"/>
  <c r="I28" i="20" s="1"/>
  <c r="H10" i="20" l="1"/>
  <c r="H9" i="18"/>
  <c r="G13" i="18"/>
  <c r="F28" i="31"/>
  <c r="F30" i="31" s="1"/>
  <c r="G28" i="31"/>
  <c r="G30" i="31" s="1"/>
  <c r="H30" i="31" l="1"/>
  <c r="I10" i="20"/>
  <c r="H15" i="20"/>
  <c r="I9" i="18"/>
  <c r="H13" i="18"/>
  <c r="I15" i="20" l="1"/>
  <c r="I13" i="18"/>
</calcChain>
</file>

<file path=xl/sharedStrings.xml><?xml version="1.0" encoding="utf-8"?>
<sst xmlns="http://schemas.openxmlformats.org/spreadsheetml/2006/main" count="319" uniqueCount="163">
  <si>
    <t xml:space="preserve"> </t>
  </si>
  <si>
    <t>1.</t>
  </si>
  <si>
    <t>2.</t>
  </si>
  <si>
    <t>3.</t>
  </si>
  <si>
    <t>4.</t>
  </si>
  <si>
    <t>A 13</t>
  </si>
  <si>
    <t>Ressourcenbedarf</t>
  </si>
  <si>
    <t>Personal</t>
  </si>
  <si>
    <t>darunter:</t>
  </si>
  <si>
    <t>Stellenvolumen</t>
  </si>
  <si>
    <t>Eingruppierung</t>
  </si>
  <si>
    <t>Sachmittel</t>
  </si>
  <si>
    <t>Investitionen</t>
  </si>
  <si>
    <t>GESAMT</t>
  </si>
  <si>
    <t>Synergie- und Einspareffekte</t>
  </si>
  <si>
    <t>…</t>
  </si>
  <si>
    <t>EG 12</t>
  </si>
  <si>
    <t>1 Stelle 2016 =</t>
  </si>
  <si>
    <t>EG 11</t>
  </si>
  <si>
    <t>EG 10</t>
  </si>
  <si>
    <t>Leistungen nach § 41 SGB VIII</t>
  </si>
  <si>
    <t>EG 13</t>
  </si>
  <si>
    <t>KdU Junge Flüchtlinge, Junge Menschen Ü 25</t>
  </si>
  <si>
    <t>Verhinderung von Werkstatt 15.000/Fall</t>
  </si>
  <si>
    <t>analog Bremen 4 bis 20 weniger Jugendhilfeleistungen à 15.000 € jährlich</t>
  </si>
  <si>
    <t>Servicestelle</t>
  </si>
  <si>
    <t>SBW</t>
  </si>
  <si>
    <t>SKJF</t>
  </si>
  <si>
    <t>Sozialpädagogen</t>
  </si>
  <si>
    <t>Dezernat III Sozialamt</t>
  </si>
  <si>
    <t>bei Beginn 01.08.2015</t>
  </si>
  <si>
    <t>Fallsteigerung analog Bremen, 5 Fälle à 15.000</t>
  </si>
  <si>
    <t>BO/JBA</t>
  </si>
  <si>
    <t>BO-Teams</t>
  </si>
  <si>
    <t>Monitg.</t>
  </si>
  <si>
    <t>Schnittstellenmanagement</t>
  </si>
  <si>
    <t>Erläuterung zum Personal:</t>
  </si>
  <si>
    <t>Mit den 4 EG 10-Stellen werden sozialpädagogische Fachberater/-innen bei SKJF eingestellt.</t>
  </si>
  <si>
    <t>Erweiterung Schulverwaltungssoftware und</t>
  </si>
  <si>
    <t>Folgekosten</t>
  </si>
  <si>
    <t>Sachkosten = 20 % der Personalkosten 2015 und 2016, ab 2017 Steigerung um jährlich 2 %</t>
  </si>
  <si>
    <t>EG 13Ü</t>
  </si>
  <si>
    <t>Fachberatung</t>
  </si>
  <si>
    <t>EG 14</t>
  </si>
  <si>
    <t>pro Monat:</t>
  </si>
  <si>
    <t>pro Jahr:</t>
  </si>
  <si>
    <t>Stadt Bremen</t>
  </si>
  <si>
    <t>Stadt Bremerhaven</t>
  </si>
  <si>
    <t>Erläuterung zu den Synergie- und Spareffekten:</t>
  </si>
  <si>
    <t>Eine Reduzierung der Fallzahl für Leistungen nach § 41 SGB VIII um 50 Fälle mach bei Jahresdurchschnittskosten von 15.000 € ingesamt ein Potential von 750.000 € aus.</t>
  </si>
  <si>
    <t>zentrale Servicestelle</t>
  </si>
  <si>
    <t>Reduzierungen der Personen, die durch die JBA nach einer Ausbildung einen existenzsichernden Arbeitsplatz finden, August bis Dezember</t>
  </si>
  <si>
    <t>Reduzierungen der Personen, die durch die JBA nach einer Ausbildung einen existenzsichernden Arbeitsplatz finden, Januar bis Juli</t>
  </si>
  <si>
    <t>Einsparungen kommunale Transferkosten August bis Dezember</t>
  </si>
  <si>
    <t>Einsparungen kommunale Transferkosten Januar bis Juli</t>
  </si>
  <si>
    <t>Die Servicestelle Bremen besteht aus mindestens 3 Stellen. 2 Stellen (SBW = EG 14, SKJF = EG 11) werden beantragt. SWHA finanziert eine EG 12-Stelle aus eigenem Personalbestand.</t>
  </si>
  <si>
    <t>Die aufsuchende Beratung ist eine neue Aufgabe: Für jeden Standort der JBA ist eine Stelle vorgesehen, die bei SWAH angesiedelt ist. Jede/r Jugendliche soll erreicht werden. Damit werden sich die Fallzahlen der zu Betreuenden zunächst erhöhen.</t>
  </si>
  <si>
    <t>Die Einsparungen des Bundes bezogen auf die Transferleistungen werden hier nicht dargestellt. Die Jugendberufsagentur besteht aus mehreren Partnern, die ihre Einsparungen zunächst selbst berechnen.</t>
  </si>
  <si>
    <t>Für Maßnahmen im sogenannten Übergangssystem werden im Land Bremen 32 Mio. € jährlich aufgewendet. Zur Finanzierung tragen alle Partner der JBA bei. Die Wirtschaftlichkeitsberechnung kann nur gemeinsam vorgenommen werden.</t>
  </si>
  <si>
    <t>Einsparungen kommunale Transferkosten Personen mit Ausbildung Januar bis Dezember</t>
  </si>
  <si>
    <t>Dezernat III AfJFF/Dezernat III/4</t>
  </si>
  <si>
    <t>Die Zielgruppe der JBA sind junge Menschen bis 25 Jahren, die wir zu einem Berufsabschluss führen wollen, um eine verfestigte Langzeitarbeitslosigkeit dauerhaft zu vermeiden.
Wichtige aktuelle Fakten für die Entscheidung, eine JBA auf den Weg zu bringen:
• Mit Stichtag November 2014 haben wir im Land Bremen 5.419 arbeitslose Personen ohne Berufsabschluss, von denen 5.090 SGB II-Bezieher/-innen sind.
• Von 1.430 Personen, die im letzten Jahr bei der Berufsberatung als ausbildungsplatzsu-chend gemeldet waren, haben wir keine Angaben zum Verbleib.
• 2.446 junge Menschen, deren Schulabgangsjahr bereits in den Vorjahren lag, haben im letzten Jahr einen Ausbildungsplatz gesucht.
An diesen seit Jahren gleichbleibend viel zu hohen Werten wollen wir mit der JBA durch eine veränderte Zusammenarbeit etwas ändern.</t>
  </si>
  <si>
    <t>Einsparungen JBA im schul. Übergangssystem</t>
  </si>
  <si>
    <t>Einsparungen Januar bis Juli (7 Monate)</t>
  </si>
  <si>
    <t>Einsparungen August bis Dezember (5 Monate)</t>
  </si>
  <si>
    <t>durch die JBA eingesparte Klassenverbände (KV)</t>
  </si>
  <si>
    <t>durch die JBA eingesparte Plätze (22,5 pro KV)</t>
  </si>
  <si>
    <t>eingesparte Kosten pro Platz/Jahr (5.700 - 1.400 = 4.300)</t>
  </si>
  <si>
    <t>Einsparungen ingesamt im Land Bremen</t>
  </si>
  <si>
    <t>davon in der Stadt Bremen</t>
  </si>
  <si>
    <t>davon in der Stadt Bremerhaven</t>
  </si>
  <si>
    <t>Erläuterungen zu den Einsparungen im schulischen Übergangssystem:</t>
  </si>
  <si>
    <t>Annahme: Nach Abschluss ihrer Ausbildung bedürfen weniger junge Menschen ergänzende Hilfen (Kosten der Unterkunft), weil sie eine Arbeitsstelle finden. In dieser Argumentationslogik treten die Effekte nach Beendigung der Ausbildung ein, also erstmals zum August 2018:
Ab August 2018: 100 Personen
Ab August 2019: weitere 150 Personen
Ab August 2020: weitere 200 Personen
Wie in der Vorlage zur Ausbildungsgarantie wird weiter davon ausgegangen, dass die betroffenen jungen Menschen für mindestens 3 Jahre keine kommunalen Transferleistungen (KdU) benötigen.</t>
  </si>
  <si>
    <t>Die Einsparungen im Bereich des SGB VIII sind zu 100 % kommunal ("Kosten der Unterkunft", KdU), ebenso die Einsparungen im Übergangssystem.</t>
  </si>
  <si>
    <t>durchschnittliche kommunale Kosten pro Haushalt ("Kosten der Unterkunft" = KdU)</t>
  </si>
  <si>
    <t>Annahme: Nach Abschluss ihrer Ausbildung bedürfen weniger junge Menschen ergänzende Hilfen (Kosten der Unterkunft), weil sie eine Arbeitsstelle finden. In dieser Argumentationslogik treten die Effekte nach Beendigung der Ausbildung ein, also erstmals zum August 2018:
Ab August 2018: 50 Personen
Ab August 2019: weitere 100 Personen
Ab August 2020: weitere 150 Personen
Wie in der Vorlage zur Ausbildungsgarantie wird weiter davon ausgegangen, dass die betroffenen jungen Menschen für mindestens 3 Jahre keine kommunalen Transferleistungen (KdU) benötigen.</t>
  </si>
  <si>
    <t>Transferleistungen nach SGB II kommunal (KdU)</t>
  </si>
  <si>
    <t>(zusätzliche) Personen, die durch die JBA nach einer Ausbildung ab August einen existenzsichernden Arbeitsplatz finden</t>
  </si>
  <si>
    <t>Mit 6 EG 11-Stellen sollen die BO-Teams an den allgemeinbildenden Schulen verstärkt werden. Mit 1 EG 11-Stelle soll das Schnittstellenmanagement vom Amt für Soziale Dienste in die JBA sichergestellt werden.</t>
  </si>
  <si>
    <t>Bremen</t>
  </si>
  <si>
    <t>Bremerhaven</t>
  </si>
  <si>
    <t>Durch die Arbeit der Jugendberufsagentur wird darüber hinaus davon ausgegangen, dass zusätzliche Plätze im schulischen Übergangssystem eingespart und im Gegenzug mehr Plätze im dualen Schulsystem geschaffen werden können. Der hier dargestellten Berechnung liegt die Annahme zugrunde, dass die Maßnahmen der JBA dazu führen, dass im August 2017 und 2018 jeweils mindestens ein Klassenverband (mit 22,5 Plätzen) und im August 2019 und August 2020 jeweils mindestens ein weiterer Klassenverband (also jeweils zwei) im Übergangssystem eingespart werden können. Den eingesparten 5.700 € pro Platz werden die 1.400 € gegenübergestellt, die ein Platz im dualen Schulsystem kostet. Netto ergibt sich so eine Einsparung in Höhe von 4.300 € pro Platz.
Hinweis: Die Ausgaben und Einsparungen im Rahmen der Ausbildungsgarantie durch die Umwandlung von Plätzen in einjährigen schulischen Maßnahmen zu Plätzen in einem ersten Ausbildungsjahr sind hier nicht dargestellt.</t>
  </si>
  <si>
    <t>eingesetzte Ressourcen:</t>
  </si>
  <si>
    <t>Berufsorientierung in den Klassen der Jahrgänge 5 bis 10</t>
  </si>
  <si>
    <t>in €</t>
  </si>
  <si>
    <t>Agentur für Arbeit Bremen-Bremerhaven</t>
  </si>
  <si>
    <t>Maßnahmen</t>
  </si>
  <si>
    <t>a) spezielle Maßnahmen der Berufsberatung für Jüngere (BvB, BaE, abH, EQ, BerEB, Berufsorientierungsmaßnahmen)</t>
  </si>
  <si>
    <t>Schätzung</t>
  </si>
  <si>
    <t>c) Maßnahmen für schwerbehinderte Jugendliche</t>
  </si>
  <si>
    <t>d) Maßnahmen für die Ersteingliederung junger Rehabilitanden</t>
  </si>
  <si>
    <t>e) Übernahme der Kosten für die WfBM</t>
  </si>
  <si>
    <t>Vollzeitstellen</t>
  </si>
  <si>
    <t>Berufsberatung für Abiturientinnen/Abiturienten und Fachabiturientinnen/-abiturienten</t>
  </si>
  <si>
    <t>Berufsberatung für junge Menschen mit Berufsbildungsreife oder Mittlerem Schulabschluss</t>
  </si>
  <si>
    <t>Beratung in der Rehabilitation-Ersteingliederung</t>
  </si>
  <si>
    <t>Fachassistenz in der Eingangszone</t>
  </si>
  <si>
    <t>Fachassistenz im Berufsinformationszentrum</t>
  </si>
  <si>
    <t>arbeitnehmerorientierte Arbeitsvermittlung</t>
  </si>
  <si>
    <t>arbeitgeberorientierte Arbeitsvermittlung</t>
  </si>
  <si>
    <t>Teamleitungen</t>
  </si>
  <si>
    <r>
      <t xml:space="preserve">b) Maßnahmen der Arbeitsvermittlung für Jüngere ohne Berufsabschluss </t>
    </r>
    <r>
      <rPr>
        <sz val="10"/>
        <color rgb="FFFF0000"/>
        <rFont val="Arial"/>
        <family val="2"/>
      </rPr>
      <t>(z.B. EGZ, FbW, GZ)</t>
    </r>
  </si>
  <si>
    <t>davon in Bremerhaven</t>
  </si>
  <si>
    <t>Jobcenter Bremen</t>
  </si>
  <si>
    <t>a) BaE, abH, EQ einschl. Vorschaltmaßnahme BaE und TM Ausbildungssuche</t>
  </si>
  <si>
    <t>b) weitere Maßnahmen zur Aktivierung: Aktivierungshilfen, Jobcoach usw.</t>
  </si>
  <si>
    <t>c) Maßnahmen zur Qualifizierung und Integration in den Arbeitsmarkt, z. B. EGZ, FbW, ESG</t>
  </si>
  <si>
    <t>d) Arbeitsgelegenheiten</t>
  </si>
  <si>
    <t>Arbeitsvermittlung</t>
  </si>
  <si>
    <t>Fallmanagement</t>
  </si>
  <si>
    <t>Ausbildungsvermittlung</t>
  </si>
  <si>
    <t>Empfang/Eingangszone</t>
  </si>
  <si>
    <t>Jobcenter Bremerhaven</t>
  </si>
  <si>
    <t>e) Rückübertragung Ausbildungsvermittlung</t>
  </si>
  <si>
    <t>Rückübertragung an Agentur für Arbeit</t>
  </si>
  <si>
    <r>
      <t xml:space="preserve">Projektbetreuung Kompass vor Ort beim Träger durch </t>
    </r>
    <r>
      <rPr>
        <sz val="10"/>
        <color rgb="FFFF0000"/>
        <rFont val="Arial"/>
        <family val="2"/>
      </rPr>
      <t>Ausbildungs</t>
    </r>
    <r>
      <rPr>
        <sz val="10"/>
        <rFont val="Arial"/>
        <family val="2"/>
      </rPr>
      <t xml:space="preserve">vermittlung U25 </t>
    </r>
    <r>
      <rPr>
        <sz val="10"/>
        <color rgb="FFFF0000"/>
        <rFont val="Arial"/>
        <family val="2"/>
      </rPr>
      <t>(?)</t>
    </r>
  </si>
  <si>
    <t>Schätzung (pro Jahr)</t>
  </si>
  <si>
    <t>Berufspädagogische Beratungsstelle</t>
  </si>
  <si>
    <t>Dezernat IV</t>
  </si>
  <si>
    <t>SGB VIII</t>
  </si>
  <si>
    <t>Eingesetzte Ressourcen pro Jahr</t>
  </si>
  <si>
    <r>
      <rPr>
        <u/>
        <sz val="10"/>
        <color theme="3" tint="0.39997558519241921"/>
        <rFont val="Arial"/>
        <family val="2"/>
      </rPr>
      <t>nachrichtlich:</t>
    </r>
    <r>
      <rPr>
        <sz val="10"/>
        <color theme="3" tint="0.39997558519241921"/>
        <rFont val="Arial"/>
        <family val="2"/>
      </rPr>
      <t xml:space="preserve">
2 Stellen EG 11 für neue Aufgabe der JBA "Aufsuchende Beratung" aus ESF finanziert (SWAH)</t>
    </r>
  </si>
  <si>
    <r>
      <t>Einsparungen im schulischen Übergangssystem d</t>
    </r>
    <r>
      <rPr>
        <b/>
        <sz val="10"/>
        <rFont val="Arial"/>
        <family val="2"/>
      </rPr>
      <t>urch die JBA</t>
    </r>
  </si>
  <si>
    <t>a) im Unterricht: 2 Lehrerstunden pro Klasse und Jahr (1110 Klassenverbände)</t>
  </si>
  <si>
    <t>Jahreswochenstunden</t>
  </si>
  <si>
    <t>b) im Praktikum: 1,75 Jahreswochenstunden pro Klasse im 9. Jahrgang (208 Klassenverbände)</t>
  </si>
  <si>
    <t>c) zusätzliche Beratungs- und Unterstützungsleistungen: 1 Jahreswochenstunde pro Klasse</t>
  </si>
  <si>
    <t>Berufspädagogische Beratungsstelle (2,44 VZ-Stellen)</t>
  </si>
  <si>
    <t>a) im Unterricht: 2 Lehrerstunden pro Klasse und Jahr (259 Klassenverbände)</t>
  </si>
  <si>
    <t>Schulbereich Bremen</t>
  </si>
  <si>
    <t>Schulbereich Bremerhaven</t>
  </si>
  <si>
    <t>GESAMT SCHULBEREICH</t>
  </si>
  <si>
    <t>Agentur für Arbeit (SBG II) Bremen</t>
  </si>
  <si>
    <t>Agentur für Arbeit (SGB II) Bremerhaven</t>
  </si>
  <si>
    <t>Jobcenter (SGB III) Bremen</t>
  </si>
  <si>
    <t>Jobcenter (SGB III) Bremerhaven</t>
  </si>
  <si>
    <t>GESAMT AGENTUR FÜR ARBEIT (SGB II)</t>
  </si>
  <si>
    <t>plus 54 Stellen</t>
  </si>
  <si>
    <t>plus 13 Stellen</t>
  </si>
  <si>
    <t>plus 41 Stellen</t>
  </si>
  <si>
    <t>plus 53 Stellen</t>
  </si>
  <si>
    <t>plus 70 Stellen</t>
  </si>
  <si>
    <t>"Schullaufbahnberatung und Übergänge" in den Regionalen Beratungs- und Unterstützungszentren (4 Stellen mit jeweils rund 70 % des Stellenanteils)</t>
  </si>
  <si>
    <t>eingesetzte Ressourcen (SCHÄTZUNG)</t>
  </si>
  <si>
    <t>Es wird von einer durchschnittlichen wöchentlichen Unterrichtsverpflichtung von 27 Stunden pro Lehr-/Beratungskraft in den allgemeinbildenden Schulen und 25 Stunden pro Lehrkraft in der beruflichen Schule und einem Finanzmitteläquivalent von 50.000 € ausgegangen.</t>
  </si>
  <si>
    <t>Zentrale Beratung Berufsfachschule (2,88 VZ-Stellen)</t>
  </si>
  <si>
    <t>b) im Praktikum: 1,75 Jahreswochenstunden pro Klasse im 9. Jahrgang (43 Klassenverbände)</t>
  </si>
  <si>
    <t>"Schullaufbahnberatung und Übergänge" im Regionalen Beratungs- und Unterstützungszentrum</t>
  </si>
  <si>
    <t>GESAMT JOBCENTER (SGB II)</t>
  </si>
  <si>
    <t>Mehraufwand</t>
  </si>
  <si>
    <t>Personal HB</t>
  </si>
  <si>
    <t>Personal Bhv</t>
  </si>
  <si>
    <t>GES. PERSONAL</t>
  </si>
  <si>
    <t>Sachmittel HB</t>
  </si>
  <si>
    <t>Sachmittel Bhv</t>
  </si>
  <si>
    <t>GES. SACHMITTEL</t>
  </si>
  <si>
    <t>Investitionen HB</t>
  </si>
  <si>
    <t>Investitionen Bhv</t>
  </si>
  <si>
    <t>GES. INVESTITIONEN</t>
  </si>
  <si>
    <t>ges.</t>
  </si>
  <si>
    <t>2016 bis 2020</t>
  </si>
  <si>
    <t>Personal ab August 2015 (= 5 Monate im Jahr 2015), Steigerung der Personalkosten ab 2017 um jährlich 1,5 %</t>
  </si>
  <si>
    <t>plus 16 Stellen</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</si>
</sst>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6" formatCode="#,##0\ &quot;€&quot;;[Red]\-#,##0\ &quot;€&quot;"/>
    <numFmt numFmtId="164" formatCode="0.0%"/>
    <numFmt numFmtId="165" formatCode="#,##0\ &quot;€&quot;"/>
    <numFmt numFmtId="166" formatCode="#,##0.0"/>
    <numFmt numFmtId="167" formatCode="#,##0\ _€"/>
  </numFmts>
  <fonts count="27" x14ac:knownFonts="1">
    <font>
      <sz val="10"/>
      <name val="Arial"/>
    </font>
    <font>
      <sz val="11"/>
      <color theme="1"/>
      <name val="Calibri"/>
      <family val="2"/>
      <scheme val="minor"/>
    </font>
    <font>
      <sz val="11"/>
      <color theme="1"/>
      <name val="Calibri"/>
      <family val="2"/>
      <scheme val="minor"/>
    </font>
    <font>
      <sz val="10"/>
      <name val="Arial"/>
      <family val="2"/>
    </font>
    <font>
      <sz val="10"/>
      <color theme="3" tint="0.39997558519241921"/>
      <name val="Arial"/>
      <family val="2"/>
    </font>
    <font>
      <sz val="10"/>
      <color theme="1"/>
      <name val="Arial"/>
      <family val="2"/>
    </font>
    <font>
      <b/>
      <sz val="10"/>
      <color theme="1"/>
      <name val="Arial"/>
      <family val="2"/>
    </font>
    <font>
      <i/>
      <sz val="10"/>
      <color theme="1"/>
      <name val="Arial"/>
      <family val="2"/>
    </font>
    <font>
      <b/>
      <sz val="10"/>
      <name val="Arial"/>
      <family val="2"/>
    </font>
    <font>
      <b/>
      <sz val="10"/>
      <color rgb="FFFF0000"/>
      <name val="Arial"/>
      <family val="2"/>
    </font>
    <font>
      <sz val="10"/>
      <color rgb="FFFF0000"/>
      <name val="Arial"/>
      <family val="2"/>
    </font>
    <font>
      <b/>
      <i/>
      <sz val="10"/>
      <color theme="1"/>
      <name val="Arial"/>
      <family val="2"/>
    </font>
    <font>
      <i/>
      <u/>
      <sz val="10"/>
      <color theme="1"/>
      <name val="Arial"/>
      <family val="2"/>
    </font>
    <font>
      <b/>
      <i/>
      <sz val="10"/>
      <name val="Arial"/>
      <family val="2"/>
    </font>
    <font>
      <b/>
      <u val="double"/>
      <sz val="10"/>
      <color theme="1"/>
      <name val="Arial"/>
      <family val="2"/>
    </font>
    <font>
      <u/>
      <sz val="10"/>
      <color theme="3" tint="0.39997558519241921"/>
      <name val="Arial"/>
      <family val="2"/>
    </font>
    <font>
      <b/>
      <u/>
      <sz val="10"/>
      <color theme="1"/>
      <name val="Arial"/>
      <family val="2"/>
    </font>
    <font>
      <sz val="10"/>
      <color theme="1"/>
      <name val="Calibri"/>
      <family val="2"/>
      <scheme val="minor"/>
    </font>
    <font>
      <b/>
      <sz val="10"/>
      <name val="Calibri"/>
      <family val="2"/>
      <scheme val="minor"/>
    </font>
    <font>
      <i/>
      <sz val="10"/>
      <name val="Arial"/>
      <family val="2"/>
    </font>
    <font>
      <i/>
      <sz val="10"/>
      <color theme="3" tint="0.39997558519241921"/>
      <name val="Arial"/>
      <family val="2"/>
    </font>
    <font>
      <b/>
      <sz val="10"/>
      <color indexed="8"/>
      <name val="Arial"/>
      <family val="2"/>
    </font>
    <font>
      <sz val="10"/>
      <color indexed="8"/>
      <name val="Arial"/>
      <family val="2"/>
    </font>
    <font>
      <b/>
      <i/>
      <sz val="10"/>
      <color indexed="8"/>
      <name val="Arial"/>
      <family val="2"/>
    </font>
    <font>
      <i/>
      <sz val="10"/>
      <color indexed="8"/>
      <name val="Arial"/>
      <family val="2"/>
    </font>
    <font>
      <i/>
      <u/>
      <sz val="10"/>
      <color indexed="8"/>
      <name val="Arial"/>
      <family val="2"/>
    </font>
    <font>
      <b/>
      <u val="double"/>
      <sz val="10"/>
      <color indexed="8"/>
      <name val="Arial"/>
      <family val="2"/>
    </font>
  </fonts>
  <fills count="9">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FF99"/>
        <bgColor indexed="64"/>
      </patternFill>
    </fill>
    <fill>
      <patternFill patternType="gray0625">
        <bgColor theme="0" tint="-0.14996795556505021"/>
      </patternFill>
    </fill>
    <fill>
      <patternFill patternType="solid">
        <fgColor indexed="43"/>
        <bgColor indexed="64"/>
      </patternFill>
    </fill>
    <fill>
      <patternFill patternType="solid">
        <fgColor indexed="22"/>
        <bgColor indexed="64"/>
      </patternFill>
    </fill>
    <fill>
      <patternFill patternType="gray0625">
        <bgColor indexed="22"/>
      </patternFill>
    </fill>
  </fills>
  <borders count="7">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right/>
      <top style="thin">
        <color indexed="64"/>
      </top>
      <bottom style="thin">
        <color indexed="64"/>
      </bottom>
      <diagonal/>
    </border>
    <border>
      <left/>
      <right/>
      <top style="thin">
        <color indexed="64"/>
      </top>
      <bottom/>
      <diagonal/>
    </border>
  </borders>
  <cellStyleXfs count="4">
    <xf numFmtId="0" fontId="0" fillId="0" borderId="0"/>
    <xf numFmtId="0" fontId="2" fillId="0" borderId="0"/>
    <xf numFmtId="9" fontId="3" fillId="0" borderId="0" applyFont="0" applyFill="0" applyBorder="0" applyAlignment="0" applyProtection="0"/>
    <xf numFmtId="0" fontId="1" fillId="0" borderId="0"/>
  </cellStyleXfs>
  <cellXfs count="208">
    <xf numFmtId="0" fontId="0" fillId="0" borderId="0" xfId="0"/>
    <xf numFmtId="0" fontId="5" fillId="3" borderId="0" xfId="0" applyFont="1" applyFill="1"/>
    <xf numFmtId="165" fontId="5" fillId="3" borderId="0" xfId="0" applyNumberFormat="1" applyFont="1" applyFill="1"/>
    <xf numFmtId="0" fontId="5" fillId="2" borderId="1" xfId="0" applyFont="1" applyFill="1" applyBorder="1" applyAlignment="1">
      <alignment horizontal="center"/>
    </xf>
    <xf numFmtId="0" fontId="5" fillId="3" borderId="1" xfId="0" applyFont="1" applyFill="1" applyBorder="1" applyAlignment="1">
      <alignment wrapText="1"/>
    </xf>
    <xf numFmtId="0" fontId="5" fillId="3" borderId="1" xfId="0" applyFont="1" applyFill="1" applyBorder="1"/>
    <xf numFmtId="165" fontId="5" fillId="3" borderId="1" xfId="0" applyNumberFormat="1" applyFont="1" applyFill="1" applyBorder="1"/>
    <xf numFmtId="0" fontId="6" fillId="3" borderId="1" xfId="0" applyFont="1" applyFill="1" applyBorder="1" applyAlignment="1">
      <alignment wrapText="1"/>
    </xf>
    <xf numFmtId="165" fontId="6" fillId="3" borderId="1" xfId="0" applyNumberFormat="1" applyFont="1" applyFill="1" applyBorder="1"/>
    <xf numFmtId="0" fontId="5" fillId="0" borderId="0" xfId="0" applyFont="1"/>
    <xf numFmtId="0" fontId="7" fillId="3" borderId="1" xfId="0" applyFont="1" applyFill="1" applyBorder="1" applyAlignment="1">
      <alignment wrapText="1"/>
    </xf>
    <xf numFmtId="0" fontId="7" fillId="3" borderId="1" xfId="0" applyFont="1" applyFill="1" applyBorder="1" applyAlignment="1">
      <alignment horizontal="center"/>
    </xf>
    <xf numFmtId="0" fontId="7" fillId="3" borderId="1" xfId="0" applyFont="1" applyFill="1" applyBorder="1" applyAlignment="1">
      <alignment horizontal="right"/>
    </xf>
    <xf numFmtId="0" fontId="3" fillId="0" borderId="0" xfId="0" applyFont="1"/>
    <xf numFmtId="165" fontId="8" fillId="0" borderId="0" xfId="0" applyNumberFormat="1" applyFont="1"/>
    <xf numFmtId="0" fontId="3" fillId="0" borderId="1" xfId="0" applyFont="1" applyBorder="1"/>
    <xf numFmtId="165" fontId="8" fillId="0" borderId="1" xfId="0" applyNumberFormat="1" applyFont="1" applyBorder="1"/>
    <xf numFmtId="0" fontId="8" fillId="2" borderId="1" xfId="0" applyFont="1" applyFill="1" applyBorder="1" applyAlignment="1">
      <alignment horizontal="center" vertical="center"/>
    </xf>
    <xf numFmtId="0" fontId="9" fillId="0" borderId="1" xfId="0" applyFont="1" applyBorder="1"/>
    <xf numFmtId="165" fontId="9" fillId="0" borderId="1" xfId="0" applyNumberFormat="1" applyFont="1" applyBorder="1"/>
    <xf numFmtId="0" fontId="3" fillId="0" borderId="1" xfId="0" applyFont="1" applyBorder="1" applyAlignment="1">
      <alignment wrapText="1"/>
    </xf>
    <xf numFmtId="0" fontId="5" fillId="4" borderId="1" xfId="0" applyFont="1" applyFill="1" applyBorder="1"/>
    <xf numFmtId="0" fontId="8" fillId="4" borderId="1" xfId="0" applyFont="1" applyFill="1" applyBorder="1"/>
    <xf numFmtId="0" fontId="3" fillId="2" borderId="1" xfId="0" applyFont="1" applyFill="1" applyBorder="1" applyAlignment="1">
      <alignment horizontal="center"/>
    </xf>
    <xf numFmtId="0" fontId="3" fillId="0" borderId="0" xfId="0" applyFont="1" applyBorder="1" applyAlignment="1">
      <alignment wrapText="1"/>
    </xf>
    <xf numFmtId="0" fontId="8" fillId="0" borderId="1" xfId="0" applyFont="1" applyBorder="1" applyAlignment="1">
      <alignment wrapText="1"/>
    </xf>
    <xf numFmtId="0" fontId="8" fillId="0" borderId="0" xfId="0" applyFont="1" applyBorder="1" applyAlignment="1">
      <alignment wrapText="1"/>
    </xf>
    <xf numFmtId="0" fontId="3" fillId="0" borderId="1" xfId="0" applyFont="1" applyBorder="1" applyAlignment="1">
      <alignment horizontal="center"/>
    </xf>
    <xf numFmtId="0" fontId="6" fillId="4" borderId="1" xfId="0" applyFont="1" applyFill="1" applyBorder="1"/>
    <xf numFmtId="165" fontId="3" fillId="0" borderId="1" xfId="0" applyNumberFormat="1" applyFont="1" applyBorder="1"/>
    <xf numFmtId="165" fontId="3" fillId="0" borderId="0" xfId="0" applyNumberFormat="1" applyFont="1"/>
    <xf numFmtId="0" fontId="3" fillId="2" borderId="1" xfId="0" applyFont="1" applyFill="1" applyBorder="1"/>
    <xf numFmtId="3" fontId="3" fillId="0" borderId="1" xfId="0" applyNumberFormat="1" applyFont="1" applyBorder="1" applyAlignment="1">
      <alignment horizontal="center"/>
    </xf>
    <xf numFmtId="166" fontId="3" fillId="0" borderId="1" xfId="0" applyNumberFormat="1" applyFont="1" applyBorder="1" applyAlignment="1">
      <alignment horizontal="center"/>
    </xf>
    <xf numFmtId="3" fontId="3" fillId="0" borderId="0" xfId="0" applyNumberFormat="1" applyFont="1" applyBorder="1"/>
    <xf numFmtId="165" fontId="3" fillId="0" borderId="0" xfId="0" applyNumberFormat="1" applyFont="1" applyBorder="1"/>
    <xf numFmtId="0" fontId="6" fillId="2" borderId="0" xfId="1" applyFont="1" applyFill="1" applyAlignment="1">
      <alignment horizontal="center" vertical="center"/>
    </xf>
    <xf numFmtId="0" fontId="5" fillId="0" borderId="0" xfId="1" applyFont="1"/>
    <xf numFmtId="165" fontId="6" fillId="0" borderId="0" xfId="1" applyNumberFormat="1" applyFont="1"/>
    <xf numFmtId="0" fontId="12" fillId="0" borderId="0" xfId="1" applyFont="1"/>
    <xf numFmtId="0" fontId="7" fillId="0" borderId="0" xfId="1" applyFont="1" applyAlignment="1">
      <alignment horizontal="center"/>
    </xf>
    <xf numFmtId="0" fontId="5" fillId="0" borderId="0" xfId="1" applyFont="1" applyAlignment="1">
      <alignment horizontal="center"/>
    </xf>
    <xf numFmtId="0" fontId="5" fillId="0" borderId="0" xfId="1" applyFont="1" applyAlignment="1">
      <alignment horizontal="center" vertical="center"/>
    </xf>
    <xf numFmtId="165" fontId="7" fillId="0" borderId="0" xfId="1" applyNumberFormat="1" applyFont="1"/>
    <xf numFmtId="165" fontId="7" fillId="3" borderId="0" xfId="1" applyNumberFormat="1" applyFont="1" applyFill="1"/>
    <xf numFmtId="165" fontId="5" fillId="0" borderId="0" xfId="1" applyNumberFormat="1" applyFont="1"/>
    <xf numFmtId="164" fontId="3" fillId="0" borderId="0" xfId="1" applyNumberFormat="1" applyFont="1"/>
    <xf numFmtId="0" fontId="5" fillId="3" borderId="0" xfId="1" applyFont="1" applyFill="1" applyAlignment="1">
      <alignment horizontal="center"/>
    </xf>
    <xf numFmtId="165" fontId="14" fillId="0" borderId="0" xfId="1" applyNumberFormat="1" applyFont="1" applyAlignment="1">
      <alignment vertical="center"/>
    </xf>
    <xf numFmtId="165" fontId="4" fillId="3" borderId="0" xfId="1" applyNumberFormat="1" applyFont="1" applyFill="1" applyAlignment="1"/>
    <xf numFmtId="0" fontId="4" fillId="0" borderId="0" xfId="1" applyFont="1"/>
    <xf numFmtId="165" fontId="4" fillId="0" borderId="0" xfId="1" applyNumberFormat="1" applyFont="1"/>
    <xf numFmtId="0" fontId="5" fillId="5" borderId="0" xfId="1" applyFont="1" applyFill="1"/>
    <xf numFmtId="0" fontId="5" fillId="0" borderId="0" xfId="1" applyFont="1" applyAlignment="1">
      <alignment horizontal="left" vertical="center"/>
    </xf>
    <xf numFmtId="165" fontId="3" fillId="3" borderId="0" xfId="1" applyNumberFormat="1" applyFont="1" applyFill="1" applyAlignment="1">
      <alignment horizontal="right"/>
    </xf>
    <xf numFmtId="165" fontId="3" fillId="3" borderId="0" xfId="1" applyNumberFormat="1" applyFont="1" applyFill="1"/>
    <xf numFmtId="0" fontId="16" fillId="0" borderId="0" xfId="1" applyFont="1"/>
    <xf numFmtId="0" fontId="5" fillId="3" borderId="0" xfId="1" applyFont="1" applyFill="1"/>
    <xf numFmtId="0" fontId="16" fillId="3" borderId="0" xfId="1" applyFont="1" applyFill="1"/>
    <xf numFmtId="0" fontId="17" fillId="0" borderId="0" xfId="1" applyFont="1"/>
    <xf numFmtId="0" fontId="11" fillId="0" borderId="0" xfId="1" applyFont="1"/>
    <xf numFmtId="165" fontId="10" fillId="0" borderId="0" xfId="1" applyNumberFormat="1" applyFont="1"/>
    <xf numFmtId="0" fontId="3" fillId="2" borderId="1" xfId="1" applyFont="1" applyFill="1" applyBorder="1" applyAlignment="1">
      <alignment horizontal="center" vertical="center"/>
    </xf>
    <xf numFmtId="0" fontId="3" fillId="0" borderId="1" xfId="1" applyFont="1" applyBorder="1"/>
    <xf numFmtId="165" fontId="3" fillId="0" borderId="1" xfId="1" applyNumberFormat="1" applyFont="1" applyBorder="1"/>
    <xf numFmtId="165" fontId="3" fillId="0" borderId="1" xfId="1" applyNumberFormat="1" applyFont="1" applyBorder="1" applyAlignment="1">
      <alignment vertical="center"/>
    </xf>
    <xf numFmtId="0" fontId="8" fillId="0" borderId="1" xfId="1" applyFont="1" applyBorder="1"/>
    <xf numFmtId="165" fontId="8" fillId="0" borderId="1" xfId="1" applyNumberFormat="1" applyFont="1" applyBorder="1"/>
    <xf numFmtId="0" fontId="3" fillId="0" borderId="0" xfId="1" applyFont="1"/>
    <xf numFmtId="0" fontId="3" fillId="3" borderId="0" xfId="1" applyFont="1" applyFill="1"/>
    <xf numFmtId="0" fontId="3" fillId="3" borderId="0" xfId="1" applyFont="1" applyFill="1" applyAlignment="1">
      <alignment horizontal="center"/>
    </xf>
    <xf numFmtId="165" fontId="19" fillId="3" borderId="0" xfId="1" applyNumberFormat="1" applyFont="1" applyFill="1"/>
    <xf numFmtId="0" fontId="3" fillId="3" borderId="0" xfId="0" applyFont="1" applyFill="1"/>
    <xf numFmtId="165" fontId="5" fillId="3" borderId="0" xfId="1" applyNumberFormat="1" applyFont="1" applyFill="1"/>
    <xf numFmtId="9" fontId="3" fillId="0" borderId="0" xfId="1" applyNumberFormat="1" applyFont="1"/>
    <xf numFmtId="0" fontId="11" fillId="0" borderId="0" xfId="1" applyFont="1" applyAlignment="1"/>
    <xf numFmtId="6" fontId="6" fillId="0" borderId="0" xfId="1" applyNumberFormat="1" applyFont="1"/>
    <xf numFmtId="0" fontId="7" fillId="0" borderId="0" xfId="1" applyFont="1"/>
    <xf numFmtId="0" fontId="4" fillId="3" borderId="0" xfId="1" applyFont="1" applyFill="1" applyAlignment="1">
      <alignment horizontal="left" wrapText="1"/>
    </xf>
    <xf numFmtId="0" fontId="4" fillId="3" borderId="0" xfId="0" applyFont="1" applyFill="1" applyAlignment="1">
      <alignment horizontal="left" wrapText="1"/>
    </xf>
    <xf numFmtId="0" fontId="4" fillId="3" borderId="0" xfId="1" applyFont="1" applyFill="1"/>
    <xf numFmtId="165" fontId="5" fillId="3" borderId="0" xfId="1" applyNumberFormat="1" applyFont="1" applyFill="1" applyAlignment="1">
      <alignment horizontal="right"/>
    </xf>
    <xf numFmtId="165" fontId="19" fillId="0" borderId="0" xfId="1" applyNumberFormat="1" applyFont="1"/>
    <xf numFmtId="0" fontId="10" fillId="0" borderId="0" xfId="1" applyFont="1"/>
    <xf numFmtId="0" fontId="3" fillId="0" borderId="0" xfId="1" applyFont="1" applyAlignment="1">
      <alignment horizontal="center"/>
    </xf>
    <xf numFmtId="0" fontId="4" fillId="0" borderId="0" xfId="1" applyFont="1" applyAlignment="1">
      <alignment horizontal="center"/>
    </xf>
    <xf numFmtId="165" fontId="20" fillId="0" borderId="0" xfId="1" applyNumberFormat="1" applyFont="1"/>
    <xf numFmtId="0" fontId="21" fillId="7" borderId="0" xfId="1" applyFont="1" applyFill="1" applyAlignment="1">
      <alignment horizontal="center" vertical="center"/>
    </xf>
    <xf numFmtId="0" fontId="22" fillId="0" borderId="0" xfId="1" applyFont="1"/>
    <xf numFmtId="165" fontId="21" fillId="3" borderId="0" xfId="1" applyNumberFormat="1" applyFont="1" applyFill="1"/>
    <xf numFmtId="0" fontId="25" fillId="0" borderId="0" xfId="1" applyFont="1"/>
    <xf numFmtId="0" fontId="24" fillId="0" borderId="0" xfId="1" applyFont="1" applyAlignment="1">
      <alignment horizontal="center"/>
    </xf>
    <xf numFmtId="0" fontId="22" fillId="0" borderId="0" xfId="1" applyFont="1" applyAlignment="1">
      <alignment horizontal="center"/>
    </xf>
    <xf numFmtId="165" fontId="24" fillId="0" borderId="0" xfId="1" applyNumberFormat="1" applyFont="1"/>
    <xf numFmtId="165" fontId="24" fillId="3" borderId="0" xfId="1" applyNumberFormat="1" applyFont="1" applyFill="1"/>
    <xf numFmtId="165" fontId="21" fillId="0" borderId="0" xfId="1" applyNumberFormat="1" applyFont="1"/>
    <xf numFmtId="0" fontId="23" fillId="0" borderId="0" xfId="1" applyFont="1"/>
    <xf numFmtId="6" fontId="21" fillId="0" borderId="0" xfId="1" applyNumberFormat="1" applyFont="1"/>
    <xf numFmtId="9" fontId="22" fillId="0" borderId="0" xfId="1" applyNumberFormat="1" applyFont="1"/>
    <xf numFmtId="165" fontId="26" fillId="0" borderId="0" xfId="1" applyNumberFormat="1" applyFont="1" applyAlignment="1">
      <alignment vertical="center"/>
    </xf>
    <xf numFmtId="0" fontId="22" fillId="8" borderId="0" xfId="1" applyFont="1" applyFill="1"/>
    <xf numFmtId="0" fontId="22" fillId="0" borderId="0" xfId="1" applyFont="1" applyAlignment="1">
      <alignment horizontal="left" vertical="center"/>
    </xf>
    <xf numFmtId="165" fontId="22" fillId="0" borderId="0" xfId="1" applyNumberFormat="1" applyFont="1"/>
    <xf numFmtId="0" fontId="8" fillId="0" borderId="0" xfId="0" applyFont="1"/>
    <xf numFmtId="165" fontId="8" fillId="0" borderId="0" xfId="0" applyNumberFormat="1" applyFont="1" applyBorder="1"/>
    <xf numFmtId="0" fontId="3" fillId="2" borderId="1" xfId="0" applyFont="1" applyFill="1" applyBorder="1" applyAlignment="1">
      <alignment horizontal="center"/>
    </xf>
    <xf numFmtId="0" fontId="5" fillId="0" borderId="0" xfId="1" applyFont="1" applyAlignment="1"/>
    <xf numFmtId="0" fontId="3" fillId="0" borderId="1" xfId="0" applyFont="1" applyBorder="1" applyAlignment="1">
      <alignment wrapText="1"/>
    </xf>
    <xf numFmtId="166" fontId="8" fillId="0" borderId="0" xfId="0" applyNumberFormat="1" applyFont="1" applyBorder="1" applyAlignment="1">
      <alignment horizontal="center"/>
    </xf>
    <xf numFmtId="3" fontId="8" fillId="0" borderId="1" xfId="0" applyNumberFormat="1" applyFont="1" applyBorder="1" applyAlignment="1">
      <alignment horizontal="center"/>
    </xf>
    <xf numFmtId="0" fontId="0" fillId="0" borderId="0" xfId="0" applyAlignment="1"/>
    <xf numFmtId="0" fontId="5" fillId="0" borderId="1" xfId="1" applyFont="1" applyBorder="1" applyAlignment="1">
      <alignment horizontal="center"/>
    </xf>
    <xf numFmtId="165" fontId="5" fillId="0" borderId="1" xfId="1" applyNumberFormat="1" applyFont="1" applyBorder="1"/>
    <xf numFmtId="0" fontId="5" fillId="0" borderId="6" xfId="1" applyFont="1" applyBorder="1" applyAlignment="1">
      <alignment horizontal="center"/>
    </xf>
    <xf numFmtId="165" fontId="5" fillId="3" borderId="1" xfId="1" applyNumberFormat="1" applyFont="1" applyFill="1" applyBorder="1"/>
    <xf numFmtId="0" fontId="3" fillId="0" borderId="1" xfId="0" applyFont="1" applyFill="1" applyBorder="1"/>
    <xf numFmtId="0" fontId="8" fillId="0" borderId="1" xfId="0" applyFont="1" applyFill="1" applyBorder="1"/>
    <xf numFmtId="167" fontId="3" fillId="0" borderId="0" xfId="0" applyNumberFormat="1" applyFont="1"/>
    <xf numFmtId="0" fontId="5" fillId="0" borderId="1" xfId="1" applyFont="1" applyBorder="1" applyAlignment="1"/>
    <xf numFmtId="0" fontId="3" fillId="0" borderId="1" xfId="0" applyFont="1" applyBorder="1" applyAlignment="1"/>
    <xf numFmtId="165" fontId="3" fillId="0" borderId="3" xfId="0" applyNumberFormat="1" applyFont="1" applyBorder="1" applyAlignment="1"/>
    <xf numFmtId="165" fontId="3" fillId="0" borderId="2" xfId="0" applyNumberFormat="1" applyFont="1" applyBorder="1" applyAlignment="1"/>
    <xf numFmtId="0" fontId="6" fillId="4" borderId="1" xfId="1" applyFont="1" applyFill="1" applyBorder="1" applyAlignment="1"/>
    <xf numFmtId="0" fontId="3" fillId="4" borderId="1" xfId="0" applyFont="1" applyFill="1" applyBorder="1" applyAlignment="1"/>
    <xf numFmtId="0" fontId="6" fillId="2" borderId="1" xfId="1" applyFont="1" applyFill="1" applyBorder="1" applyAlignment="1">
      <alignment horizontal="center"/>
    </xf>
    <xf numFmtId="0" fontId="8" fillId="2" borderId="1" xfId="0" applyFont="1" applyFill="1" applyBorder="1" applyAlignment="1">
      <alignment horizontal="center"/>
    </xf>
    <xf numFmtId="165" fontId="5" fillId="0" borderId="3" xfId="1" applyNumberFormat="1" applyFont="1" applyBorder="1" applyAlignment="1"/>
    <xf numFmtId="0" fontId="5" fillId="0" borderId="3" xfId="1" applyFont="1" applyBorder="1" applyAlignment="1"/>
    <xf numFmtId="0" fontId="0" fillId="0" borderId="5" xfId="0" applyBorder="1" applyAlignment="1"/>
    <xf numFmtId="0" fontId="0" fillId="0" borderId="2" xfId="0" applyBorder="1" applyAlignment="1"/>
    <xf numFmtId="0" fontId="6" fillId="0" borderId="3" xfId="1" applyFont="1" applyBorder="1" applyAlignment="1"/>
    <xf numFmtId="0" fontId="8" fillId="0" borderId="5" xfId="0" applyFont="1" applyBorder="1" applyAlignment="1"/>
    <xf numFmtId="0" fontId="8" fillId="0" borderId="2" xfId="0" applyFont="1" applyBorder="1" applyAlignment="1"/>
    <xf numFmtId="165" fontId="6" fillId="0" borderId="3" xfId="1" applyNumberFormat="1" applyFont="1" applyBorder="1" applyAlignment="1"/>
    <xf numFmtId="165" fontId="8" fillId="0" borderId="3" xfId="0" applyNumberFormat="1" applyFont="1" applyBorder="1" applyAlignment="1"/>
    <xf numFmtId="0" fontId="3" fillId="0" borderId="0" xfId="0" applyFont="1" applyAlignment="1"/>
    <xf numFmtId="0" fontId="0" fillId="0" borderId="0" xfId="0" applyAlignment="1"/>
    <xf numFmtId="0" fontId="3" fillId="0" borderId="6" xfId="0" applyFont="1" applyBorder="1" applyAlignment="1"/>
    <xf numFmtId="0" fontId="0" fillId="0" borderId="6" xfId="0" applyBorder="1" applyAlignment="1"/>
    <xf numFmtId="0" fontId="8" fillId="2" borderId="3" xfId="0" applyFont="1" applyFill="1" applyBorder="1" applyAlignment="1">
      <alignment horizontal="center"/>
    </xf>
    <xf numFmtId="0" fontId="8" fillId="2" borderId="2" xfId="0" applyFont="1" applyFill="1" applyBorder="1" applyAlignment="1">
      <alignment horizontal="center"/>
    </xf>
    <xf numFmtId="0" fontId="3" fillId="2" borderId="1" xfId="0" applyFont="1" applyFill="1" applyBorder="1" applyAlignment="1">
      <alignment horizontal="center"/>
    </xf>
    <xf numFmtId="3" fontId="3" fillId="0" borderId="3" xfId="0" applyNumberFormat="1" applyFont="1" applyBorder="1" applyAlignment="1">
      <alignment horizontal="center" wrapText="1"/>
    </xf>
    <xf numFmtId="0" fontId="0" fillId="0" borderId="2" xfId="0" applyBorder="1" applyAlignment="1">
      <alignment wrapText="1"/>
    </xf>
    <xf numFmtId="0" fontId="3" fillId="3" borderId="0" xfId="1" applyFont="1" applyFill="1" applyAlignment="1"/>
    <xf numFmtId="0" fontId="3" fillId="3" borderId="0" xfId="1" applyFont="1" applyFill="1" applyAlignment="1">
      <alignment wrapText="1"/>
    </xf>
    <xf numFmtId="0" fontId="3" fillId="3" borderId="0" xfId="0" applyFont="1" applyFill="1" applyAlignment="1">
      <alignment wrapText="1"/>
    </xf>
    <xf numFmtId="0" fontId="6" fillId="2" borderId="0" xfId="1" applyFont="1" applyFill="1" applyAlignment="1">
      <alignment horizontal="left" vertical="center"/>
    </xf>
    <xf numFmtId="0" fontId="5" fillId="0" borderId="0" xfId="1" applyFont="1" applyAlignment="1">
      <alignment horizontal="left" vertical="center"/>
    </xf>
    <xf numFmtId="0" fontId="5" fillId="0" borderId="0" xfId="1" applyFont="1" applyAlignment="1">
      <alignment wrapText="1"/>
    </xf>
    <xf numFmtId="0" fontId="3" fillId="0" borderId="0" xfId="0" applyFont="1" applyAlignment="1">
      <alignment wrapText="1"/>
    </xf>
    <xf numFmtId="0" fontId="5" fillId="3" borderId="0" xfId="1" applyFont="1" applyFill="1" applyAlignment="1">
      <alignment wrapText="1"/>
    </xf>
    <xf numFmtId="0" fontId="4" fillId="3" borderId="0" xfId="1" applyFont="1" applyFill="1" applyAlignment="1">
      <alignment wrapText="1"/>
    </xf>
    <xf numFmtId="0" fontId="4" fillId="3" borderId="0" xfId="0" applyFont="1" applyFill="1" applyAlignment="1">
      <alignment wrapText="1"/>
    </xf>
    <xf numFmtId="0" fontId="8" fillId="4" borderId="0" xfId="1" applyFont="1" applyFill="1" applyAlignment="1">
      <alignment horizontal="center" vertical="center"/>
    </xf>
    <xf numFmtId="0" fontId="11" fillId="0" borderId="0" xfId="1" applyFont="1" applyAlignment="1">
      <alignment wrapText="1"/>
    </xf>
    <xf numFmtId="165" fontId="5" fillId="0" borderId="0" xfId="1" applyNumberFormat="1" applyFont="1" applyAlignment="1"/>
    <xf numFmtId="0" fontId="4" fillId="3" borderId="0" xfId="1" applyFont="1" applyFill="1" applyAlignment="1">
      <alignment horizontal="left" wrapText="1"/>
    </xf>
    <xf numFmtId="0" fontId="6" fillId="2" borderId="0" xfId="1" applyFont="1" applyFill="1" applyAlignment="1">
      <alignment vertical="center"/>
    </xf>
    <xf numFmtId="0" fontId="5" fillId="0" borderId="0" xfId="1" applyFont="1" applyAlignment="1"/>
    <xf numFmtId="0" fontId="11" fillId="0" borderId="0" xfId="1" applyFont="1" applyAlignment="1"/>
    <xf numFmtId="0" fontId="7" fillId="0" borderId="0" xfId="1" applyFont="1" applyAlignment="1"/>
    <xf numFmtId="0" fontId="13" fillId="0" borderId="0" xfId="1" applyFont="1" applyAlignment="1"/>
    <xf numFmtId="165" fontId="10" fillId="0" borderId="0" xfId="1" applyNumberFormat="1" applyFont="1" applyAlignment="1"/>
    <xf numFmtId="0" fontId="17" fillId="0" borderId="0" xfId="1" applyFont="1" applyAlignment="1">
      <alignment horizontal="left" vertical="center"/>
    </xf>
    <xf numFmtId="0" fontId="3" fillId="0" borderId="1" xfId="1" applyFont="1" applyBorder="1" applyAlignment="1">
      <alignment wrapText="1"/>
    </xf>
    <xf numFmtId="0" fontId="3" fillId="0" borderId="1" xfId="0" applyFont="1" applyBorder="1" applyAlignment="1">
      <alignment wrapText="1"/>
    </xf>
    <xf numFmtId="0" fontId="3" fillId="4" borderId="1" xfId="1" applyFont="1" applyFill="1" applyBorder="1" applyAlignment="1">
      <alignment wrapText="1"/>
    </xf>
    <xf numFmtId="0" fontId="3" fillId="4" borderId="1" xfId="0" applyFont="1" applyFill="1" applyBorder="1" applyAlignment="1">
      <alignment wrapText="1"/>
    </xf>
    <xf numFmtId="0" fontId="18" fillId="4" borderId="0" xfId="1" applyFont="1" applyFill="1" applyAlignment="1">
      <alignment horizontal="center" vertical="center"/>
    </xf>
    <xf numFmtId="0" fontId="0" fillId="0" borderId="1" xfId="0" applyBorder="1" applyAlignment="1"/>
    <xf numFmtId="0" fontId="3" fillId="3" borderId="0" xfId="1" applyFont="1" applyFill="1" applyBorder="1" applyAlignment="1">
      <alignment vertical="top" wrapText="1"/>
    </xf>
    <xf numFmtId="0" fontId="3" fillId="3" borderId="0" xfId="0" applyFont="1" applyFill="1" applyAlignment="1">
      <alignment vertical="top" wrapText="1"/>
    </xf>
    <xf numFmtId="0" fontId="3" fillId="0" borderId="0" xfId="0" applyFont="1" applyFill="1" applyBorder="1" applyAlignment="1">
      <alignment wrapText="1"/>
    </xf>
    <xf numFmtId="0" fontId="0" fillId="0" borderId="0" xfId="0" applyAlignment="1">
      <alignment wrapText="1"/>
    </xf>
    <xf numFmtId="0" fontId="8" fillId="2" borderId="1" xfId="0" applyFont="1" applyFill="1" applyBorder="1" applyAlignment="1">
      <alignment wrapText="1"/>
    </xf>
    <xf numFmtId="0" fontId="8" fillId="0" borderId="1" xfId="0" applyFont="1" applyBorder="1" applyAlignment="1">
      <alignment wrapText="1"/>
    </xf>
    <xf numFmtId="0" fontId="17" fillId="0" borderId="1" xfId="1" applyFont="1" applyBorder="1" applyAlignment="1">
      <alignment horizontal="center"/>
    </xf>
    <xf numFmtId="0" fontId="0" fillId="0" borderId="1" xfId="0" applyBorder="1" applyAlignment="1">
      <alignment horizontal="center"/>
    </xf>
    <xf numFmtId="0" fontId="17" fillId="0" borderId="1" xfId="1" applyFont="1" applyBorder="1" applyAlignment="1"/>
    <xf numFmtId="0" fontId="0" fillId="0" borderId="1" xfId="0" applyBorder="1" applyAlignment="1">
      <alignment wrapText="1"/>
    </xf>
    <xf numFmtId="0" fontId="8" fillId="0" borderId="4" xfId="0" applyFont="1" applyFill="1" applyBorder="1" applyAlignment="1">
      <alignment wrapText="1"/>
    </xf>
    <xf numFmtId="0" fontId="5" fillId="0" borderId="0" xfId="0" applyFont="1" applyAlignment="1">
      <alignment vertical="top" wrapText="1"/>
    </xf>
    <xf numFmtId="0" fontId="4" fillId="3" borderId="0" xfId="0" applyFont="1" applyFill="1" applyAlignment="1">
      <alignment horizontal="left" wrapText="1"/>
    </xf>
    <xf numFmtId="165" fontId="5" fillId="0" borderId="0" xfId="1" applyNumberFormat="1" applyFont="1" applyAlignment="1">
      <alignment wrapText="1"/>
    </xf>
    <xf numFmtId="0" fontId="5" fillId="3" borderId="0" xfId="1" applyFont="1" applyFill="1" applyAlignment="1"/>
    <xf numFmtId="0" fontId="5" fillId="0" borderId="2" xfId="1" applyFont="1" applyBorder="1" applyAlignment="1"/>
    <xf numFmtId="0" fontId="8" fillId="6" borderId="0" xfId="1" applyFont="1" applyFill="1" applyAlignment="1">
      <alignment horizontal="center" vertical="center"/>
    </xf>
    <xf numFmtId="0" fontId="21" fillId="7" borderId="0" xfId="1" applyFont="1" applyFill="1" applyAlignment="1">
      <alignment vertical="center"/>
    </xf>
    <xf numFmtId="0" fontId="22" fillId="0" borderId="0" xfId="1" applyFont="1" applyAlignment="1"/>
    <xf numFmtId="165" fontId="3" fillId="3" borderId="0" xfId="1" applyNumberFormat="1" applyFont="1" applyFill="1" applyAlignment="1"/>
    <xf numFmtId="0" fontId="21" fillId="7" borderId="0" xfId="1" applyFont="1" applyFill="1" applyAlignment="1">
      <alignment horizontal="left" vertical="center"/>
    </xf>
    <xf numFmtId="0" fontId="23" fillId="0" borderId="0" xfId="1" applyFont="1" applyAlignment="1"/>
    <xf numFmtId="0" fontId="24" fillId="0" borderId="0" xfId="1" applyFont="1" applyAlignment="1"/>
    <xf numFmtId="0" fontId="8" fillId="2" borderId="3" xfId="0" applyFont="1" applyFill="1" applyBorder="1" applyAlignment="1">
      <alignment wrapText="1"/>
    </xf>
    <xf numFmtId="0" fontId="8" fillId="0" borderId="5" xfId="0" applyFont="1" applyBorder="1" applyAlignment="1">
      <alignment wrapText="1"/>
    </xf>
    <xf numFmtId="0" fontId="0" fillId="0" borderId="5" xfId="0" applyBorder="1" applyAlignment="1">
      <alignment wrapText="1"/>
    </xf>
    <xf numFmtId="0" fontId="0" fillId="0" borderId="3" xfId="0" applyBorder="1" applyAlignment="1">
      <alignment wrapText="1"/>
    </xf>
    <xf numFmtId="0" fontId="3" fillId="0" borderId="3" xfId="0" applyFont="1" applyBorder="1" applyAlignment="1">
      <alignment wrapText="1"/>
    </xf>
    <xf numFmtId="0" fontId="3" fillId="3" borderId="3" xfId="0" applyFont="1" applyFill="1" applyBorder="1" applyAlignment="1">
      <alignment wrapText="1"/>
    </xf>
    <xf numFmtId="0" fontId="0" fillId="3" borderId="5" xfId="0" applyFill="1" applyBorder="1" applyAlignment="1">
      <alignment wrapText="1"/>
    </xf>
    <xf numFmtId="0" fontId="5" fillId="3" borderId="3" xfId="1" applyFont="1" applyFill="1" applyBorder="1" applyAlignment="1"/>
    <xf numFmtId="0" fontId="5" fillId="3" borderId="2" xfId="1" applyFont="1" applyFill="1" applyBorder="1" applyAlignment="1"/>
    <xf numFmtId="0" fontId="5" fillId="0" borderId="6" xfId="1" applyFont="1" applyBorder="1" applyAlignment="1"/>
    <xf numFmtId="0" fontId="17" fillId="0" borderId="3" xfId="1" applyFont="1" applyBorder="1" applyAlignment="1">
      <alignment horizontal="center"/>
    </xf>
    <xf numFmtId="0" fontId="17" fillId="0" borderId="2" xfId="1" applyFont="1" applyBorder="1" applyAlignment="1">
      <alignment horizontal="center"/>
    </xf>
    <xf numFmtId="0" fontId="17" fillId="0" borderId="3" xfId="1" applyFont="1" applyBorder="1" applyAlignment="1"/>
    <xf numFmtId="0" fontId="17" fillId="0" borderId="2" xfId="1" applyFont="1" applyBorder="1" applyAlignment="1"/>
  </cellXfs>
  <cellStyles count="4">
    <cellStyle name="Prozent 2" xfId="2"/>
    <cellStyle name="Standard" xfId="0" builtinId="0"/>
    <cellStyle name="Standard 2" xfId="1"/>
    <cellStyle name="Standard 3" xfId="3"/>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MKluever/AppData/Local/Microsoft/Windows/Temporary%20Internet%20Files/Content.Outlook/YADGNB7D/150210%20Wirtschaftlichkeitsuntersuchung.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hauptkosten2014"/>
      <sheetName val="Land"/>
      <sheetName val="Bremen"/>
      <sheetName val="Graphik Bremen"/>
      <sheetName val="Bremerhaven"/>
      <sheetName val="Graphik Bremerhaven"/>
      <sheetName val="SWAH"/>
      <sheetName val="SBW"/>
      <sheetName val="SKJF"/>
      <sheetName val="Dezernat III Sozialamt"/>
      <sheetName val="Dezernat III AfJFF"/>
      <sheetName val="Dezernat IV"/>
      <sheetName val="Tabelle1"/>
    </sheetNames>
    <sheetDataSet>
      <sheetData sheetId="0"/>
      <sheetData sheetId="1"/>
      <sheetData sheetId="2"/>
      <sheetData sheetId="3"/>
      <sheetData sheetId="4"/>
      <sheetData sheetId="5"/>
      <sheetData sheetId="6"/>
      <sheetData sheetId="7">
        <row r="12">
          <cell r="D12">
            <v>30000</v>
          </cell>
          <cell r="E12">
            <v>4000</v>
          </cell>
          <cell r="F12">
            <v>4000</v>
          </cell>
          <cell r="G12">
            <v>4000</v>
          </cell>
          <cell r="H12">
            <v>4000</v>
          </cell>
          <cell r="I12">
            <v>4000</v>
          </cell>
        </row>
      </sheetData>
      <sheetData sheetId="8"/>
      <sheetData sheetId="9"/>
      <sheetData sheetId="10">
        <row r="14">
          <cell r="D14">
            <v>13000</v>
          </cell>
          <cell r="E14">
            <v>300</v>
          </cell>
          <cell r="F14">
            <v>300</v>
          </cell>
          <cell r="G14">
            <v>300</v>
          </cell>
          <cell r="H14">
            <v>300</v>
          </cell>
          <cell r="I14">
            <v>3000</v>
          </cell>
        </row>
      </sheetData>
      <sheetData sheetId="11">
        <row r="15">
          <cell r="D15">
            <v>20000</v>
          </cell>
          <cell r="E15">
            <v>400</v>
          </cell>
          <cell r="F15">
            <v>400</v>
          </cell>
          <cell r="G15">
            <v>400</v>
          </cell>
          <cell r="H15">
            <v>400</v>
          </cell>
          <cell r="I15">
            <v>400</v>
          </cell>
        </row>
      </sheetData>
      <sheetData sheetId="12"/>
    </sheetDataSet>
  </externalBook>
</externalLink>
</file>

<file path=xl/theme/theme1.xml><?xml version="1.0" encoding="utf-8"?>
<a:theme xmlns:a="http://schemas.openxmlformats.org/drawingml/2006/main" name="Larissa">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2"/>
  <sheetViews>
    <sheetView topLeftCell="A13" workbookViewId="0">
      <selection activeCell="F48" sqref="F48"/>
    </sheetView>
  </sheetViews>
  <sheetFormatPr baseColWidth="10" defaultRowHeight="12.75" x14ac:dyDescent="0.2"/>
  <cols>
    <col min="1" max="1" width="30" style="13" customWidth="1"/>
    <col min="2" max="16384" width="11.42578125" style="13"/>
  </cols>
  <sheetData>
    <row r="1" spans="1:7" x14ac:dyDescent="0.2">
      <c r="A1" s="22" t="s">
        <v>79</v>
      </c>
      <c r="B1" s="17">
        <v>2015</v>
      </c>
      <c r="C1" s="17">
        <v>2016</v>
      </c>
      <c r="D1" s="17">
        <v>2017</v>
      </c>
      <c r="E1" s="17">
        <v>2018</v>
      </c>
      <c r="F1" s="17">
        <v>2019</v>
      </c>
      <c r="G1" s="17">
        <v>2020</v>
      </c>
    </row>
    <row r="2" spans="1:7" x14ac:dyDescent="0.2">
      <c r="A2" s="15" t="s">
        <v>7</v>
      </c>
      <c r="B2" s="29">
        <f>Bremen!D3</f>
        <v>362916.66666666663</v>
      </c>
      <c r="C2" s="29">
        <f>Bremen!E3</f>
        <v>871000</v>
      </c>
      <c r="D2" s="29">
        <f>Bremen!F3</f>
        <v>884065</v>
      </c>
      <c r="E2" s="29">
        <f>Bremen!G3</f>
        <v>897325.97499999986</v>
      </c>
      <c r="F2" s="29">
        <f>Bremen!H3</f>
        <v>910785.86462499981</v>
      </c>
      <c r="G2" s="29">
        <f>Bremen!I3</f>
        <v>924447.65259437473</v>
      </c>
    </row>
    <row r="3" spans="1:7" x14ac:dyDescent="0.2">
      <c r="A3" s="15" t="s">
        <v>11</v>
      </c>
      <c r="B3" s="29">
        <f>Bremen!D9</f>
        <v>72583.333333333314</v>
      </c>
      <c r="C3" s="29">
        <f>Bremen!E9</f>
        <v>174200</v>
      </c>
      <c r="D3" s="29">
        <f>Bremen!F9</f>
        <v>177684</v>
      </c>
      <c r="E3" s="29">
        <f>Bremen!G9</f>
        <v>181237.68</v>
      </c>
      <c r="F3" s="29">
        <f>Bremen!H9</f>
        <v>184862.43359999999</v>
      </c>
      <c r="G3" s="29">
        <f>Bremen!I9</f>
        <v>188559.68227200001</v>
      </c>
    </row>
    <row r="4" spans="1:7" x14ac:dyDescent="0.2">
      <c r="A4" s="115" t="s">
        <v>12</v>
      </c>
      <c r="B4" s="29">
        <f>Bremen!D11</f>
        <v>30000</v>
      </c>
      <c r="C4" s="29">
        <f>Bremen!E11</f>
        <v>4000</v>
      </c>
      <c r="D4" s="29">
        <f>Bremen!F11</f>
        <v>4000</v>
      </c>
      <c r="E4" s="29">
        <f>Bremen!G11</f>
        <v>4000</v>
      </c>
      <c r="F4" s="29">
        <f>Bremen!H11</f>
        <v>4000</v>
      </c>
      <c r="G4" s="29">
        <f>Bremen!I11</f>
        <v>4000</v>
      </c>
    </row>
    <row r="5" spans="1:7" x14ac:dyDescent="0.2">
      <c r="A5" s="116" t="s">
        <v>13</v>
      </c>
      <c r="B5" s="16">
        <f>SUM(B2:B4)</f>
        <v>465499.99999999994</v>
      </c>
      <c r="C5" s="16">
        <f t="shared" ref="C5:G5" si="0">SUM(C2:C4)</f>
        <v>1049200</v>
      </c>
      <c r="D5" s="16">
        <f t="shared" si="0"/>
        <v>1065749</v>
      </c>
      <c r="E5" s="16">
        <f t="shared" si="0"/>
        <v>1082563.6549999998</v>
      </c>
      <c r="F5" s="16">
        <f t="shared" si="0"/>
        <v>1099648.2982249998</v>
      </c>
      <c r="G5" s="16">
        <f t="shared" si="0"/>
        <v>1117007.3348663747</v>
      </c>
    </row>
    <row r="6" spans="1:7" x14ac:dyDescent="0.2">
      <c r="B6" s="117"/>
      <c r="C6" s="117"/>
      <c r="D6" s="117"/>
      <c r="E6" s="117"/>
      <c r="F6" s="117"/>
      <c r="G6" s="117"/>
    </row>
    <row r="7" spans="1:7" x14ac:dyDescent="0.2">
      <c r="A7" s="22" t="s">
        <v>80</v>
      </c>
      <c r="B7" s="17">
        <v>2015</v>
      </c>
      <c r="C7" s="17">
        <v>2016</v>
      </c>
      <c r="D7" s="17">
        <v>2017</v>
      </c>
      <c r="E7" s="17">
        <v>2018</v>
      </c>
      <c r="F7" s="17">
        <v>2019</v>
      </c>
      <c r="G7" s="17">
        <v>2020</v>
      </c>
    </row>
    <row r="8" spans="1:7" x14ac:dyDescent="0.2">
      <c r="A8" s="115" t="s">
        <v>7</v>
      </c>
      <c r="B8" s="29">
        <f>Bremerhaven!D3</f>
        <v>172812.08333333334</v>
      </c>
      <c r="C8" s="29">
        <f>Bremerhaven!E3</f>
        <v>414749</v>
      </c>
      <c r="D8" s="29">
        <f>Bremerhaven!F3</f>
        <v>420970.23499999999</v>
      </c>
      <c r="E8" s="29">
        <f>Bremerhaven!G3</f>
        <v>427284.78852499992</v>
      </c>
      <c r="F8" s="29">
        <f>Bremerhaven!H3</f>
        <v>433694.06035287492</v>
      </c>
      <c r="G8" s="29">
        <f>Bremerhaven!I3</f>
        <v>440199.47125816793</v>
      </c>
    </row>
    <row r="9" spans="1:7" x14ac:dyDescent="0.2">
      <c r="A9" s="115" t="s">
        <v>11</v>
      </c>
      <c r="B9" s="29">
        <f>Bremerhaven!D10</f>
        <v>34562.416666666672</v>
      </c>
      <c r="C9" s="29">
        <f>Bremerhaven!E10</f>
        <v>82949.799999999988</v>
      </c>
      <c r="D9" s="29">
        <f>Bremerhaven!F10</f>
        <v>84608.795999999988</v>
      </c>
      <c r="E9" s="29">
        <f>Bremerhaven!G10</f>
        <v>86300.971919999982</v>
      </c>
      <c r="F9" s="29">
        <f>Bremerhaven!H10</f>
        <v>88026.991358399988</v>
      </c>
      <c r="G9" s="29">
        <f>Bremerhaven!I10</f>
        <v>89787.53118556799</v>
      </c>
    </row>
    <row r="10" spans="1:7" x14ac:dyDescent="0.2">
      <c r="A10" s="115" t="s">
        <v>12</v>
      </c>
      <c r="B10" s="29">
        <f>Bremerhaven!D13</f>
        <v>33000</v>
      </c>
      <c r="C10" s="29">
        <f>Bremerhaven!E13</f>
        <v>700</v>
      </c>
      <c r="D10" s="29">
        <f>Bremerhaven!F13</f>
        <v>700</v>
      </c>
      <c r="E10" s="29">
        <f>Bremerhaven!G13</f>
        <v>700</v>
      </c>
      <c r="F10" s="29">
        <f>Bremerhaven!H13</f>
        <v>700</v>
      </c>
      <c r="G10" s="29">
        <f>Bremerhaven!I13</f>
        <v>3400</v>
      </c>
    </row>
    <row r="11" spans="1:7" x14ac:dyDescent="0.2">
      <c r="A11" s="116" t="s">
        <v>13</v>
      </c>
      <c r="B11" s="16">
        <f>SUM(B8:B10)</f>
        <v>240374.5</v>
      </c>
      <c r="C11" s="16">
        <f t="shared" ref="C11:G11" si="1">SUM(C8:C10)</f>
        <v>498398.8</v>
      </c>
      <c r="D11" s="16">
        <f t="shared" si="1"/>
        <v>506279.03099999996</v>
      </c>
      <c r="E11" s="16">
        <f t="shared" si="1"/>
        <v>514285.76044499991</v>
      </c>
      <c r="F11" s="16">
        <f t="shared" si="1"/>
        <v>522421.05171127489</v>
      </c>
      <c r="G11" s="16">
        <f t="shared" si="1"/>
        <v>533387.00244373595</v>
      </c>
    </row>
    <row r="12" spans="1:7" x14ac:dyDescent="0.2">
      <c r="B12" s="117"/>
      <c r="C12" s="117"/>
      <c r="D12" s="117"/>
      <c r="E12" s="117"/>
      <c r="F12" s="117"/>
      <c r="G12" s="117"/>
    </row>
    <row r="13" spans="1:7" x14ac:dyDescent="0.2">
      <c r="A13" s="22" t="s">
        <v>149</v>
      </c>
      <c r="B13" s="17">
        <v>2015</v>
      </c>
      <c r="C13" s="17">
        <v>2016</v>
      </c>
      <c r="D13" s="17">
        <v>2017</v>
      </c>
      <c r="E13" s="17">
        <v>2018</v>
      </c>
      <c r="F13" s="17">
        <v>2019</v>
      </c>
      <c r="G13" s="17">
        <v>2020</v>
      </c>
    </row>
    <row r="14" spans="1:7" x14ac:dyDescent="0.2">
      <c r="A14" s="115" t="s">
        <v>150</v>
      </c>
      <c r="B14" s="29">
        <f>B2</f>
        <v>362916.66666666663</v>
      </c>
      <c r="C14" s="29">
        <f t="shared" ref="C14:G14" si="2">C2</f>
        <v>871000</v>
      </c>
      <c r="D14" s="29">
        <f t="shared" si="2"/>
        <v>884065</v>
      </c>
      <c r="E14" s="29">
        <f t="shared" si="2"/>
        <v>897325.97499999986</v>
      </c>
      <c r="F14" s="29">
        <f t="shared" si="2"/>
        <v>910785.86462499981</v>
      </c>
      <c r="G14" s="29">
        <f t="shared" si="2"/>
        <v>924447.65259437473</v>
      </c>
    </row>
    <row r="15" spans="1:7" x14ac:dyDescent="0.2">
      <c r="A15" s="115" t="s">
        <v>151</v>
      </c>
      <c r="B15" s="29">
        <f>B8</f>
        <v>172812.08333333334</v>
      </c>
      <c r="C15" s="29">
        <f t="shared" ref="C15:G15" si="3">C8</f>
        <v>414749</v>
      </c>
      <c r="D15" s="29">
        <f t="shared" si="3"/>
        <v>420970.23499999999</v>
      </c>
      <c r="E15" s="29">
        <f t="shared" si="3"/>
        <v>427284.78852499992</v>
      </c>
      <c r="F15" s="29">
        <f t="shared" si="3"/>
        <v>433694.06035287492</v>
      </c>
      <c r="G15" s="29">
        <f t="shared" si="3"/>
        <v>440199.47125816793</v>
      </c>
    </row>
    <row r="16" spans="1:7" x14ac:dyDescent="0.2">
      <c r="A16" s="116" t="s">
        <v>152</v>
      </c>
      <c r="B16" s="16">
        <f>SUM(B14:B15)</f>
        <v>535728.75</v>
      </c>
      <c r="C16" s="16">
        <f t="shared" ref="C16:G16" si="4">SUM(C14:C15)</f>
        <v>1285749</v>
      </c>
      <c r="D16" s="16">
        <f t="shared" si="4"/>
        <v>1305035.2349999999</v>
      </c>
      <c r="E16" s="16">
        <f t="shared" si="4"/>
        <v>1324610.7635249998</v>
      </c>
      <c r="F16" s="16">
        <f t="shared" si="4"/>
        <v>1344479.9249778748</v>
      </c>
      <c r="G16" s="16">
        <f t="shared" si="4"/>
        <v>1364647.1238525426</v>
      </c>
    </row>
    <row r="17" spans="1:9" x14ac:dyDescent="0.2">
      <c r="A17" s="115" t="s">
        <v>153</v>
      </c>
      <c r="B17" s="29">
        <f>B3</f>
        <v>72583.333333333314</v>
      </c>
      <c r="C17" s="29">
        <f t="shared" ref="C17:G17" si="5">C3</f>
        <v>174200</v>
      </c>
      <c r="D17" s="29">
        <f t="shared" si="5"/>
        <v>177684</v>
      </c>
      <c r="E17" s="29">
        <f t="shared" si="5"/>
        <v>181237.68</v>
      </c>
      <c r="F17" s="29">
        <f t="shared" si="5"/>
        <v>184862.43359999999</v>
      </c>
      <c r="G17" s="29">
        <f t="shared" si="5"/>
        <v>188559.68227200001</v>
      </c>
    </row>
    <row r="18" spans="1:9" x14ac:dyDescent="0.2">
      <c r="A18" s="115" t="s">
        <v>154</v>
      </c>
      <c r="B18" s="29">
        <f>B9</f>
        <v>34562.416666666672</v>
      </c>
      <c r="C18" s="29">
        <f t="shared" ref="C18:G18" si="6">C9</f>
        <v>82949.799999999988</v>
      </c>
      <c r="D18" s="29">
        <f t="shared" si="6"/>
        <v>84608.795999999988</v>
      </c>
      <c r="E18" s="29">
        <f t="shared" si="6"/>
        <v>86300.971919999982</v>
      </c>
      <c r="F18" s="29">
        <f t="shared" si="6"/>
        <v>88026.991358399988</v>
      </c>
      <c r="G18" s="29">
        <f t="shared" si="6"/>
        <v>89787.53118556799</v>
      </c>
    </row>
    <row r="19" spans="1:9" x14ac:dyDescent="0.2">
      <c r="A19" s="116" t="s">
        <v>155</v>
      </c>
      <c r="B19" s="16">
        <f>SUM(B17:B18)</f>
        <v>107145.74999999999</v>
      </c>
      <c r="C19" s="16">
        <f t="shared" ref="C19:G19" si="7">SUM(C17:C18)</f>
        <v>257149.8</v>
      </c>
      <c r="D19" s="16">
        <f t="shared" si="7"/>
        <v>262292.79599999997</v>
      </c>
      <c r="E19" s="16">
        <f t="shared" si="7"/>
        <v>267538.65191999997</v>
      </c>
      <c r="F19" s="16">
        <f t="shared" si="7"/>
        <v>272889.42495839996</v>
      </c>
      <c r="G19" s="16">
        <f t="shared" si="7"/>
        <v>278347.21345756797</v>
      </c>
    </row>
    <row r="20" spans="1:9" x14ac:dyDescent="0.2">
      <c r="A20" s="115" t="s">
        <v>156</v>
      </c>
      <c r="B20" s="29">
        <f>B4</f>
        <v>30000</v>
      </c>
      <c r="C20" s="29">
        <f t="shared" ref="C20:G20" si="8">C4</f>
        <v>4000</v>
      </c>
      <c r="D20" s="29">
        <f t="shared" si="8"/>
        <v>4000</v>
      </c>
      <c r="E20" s="29">
        <f t="shared" si="8"/>
        <v>4000</v>
      </c>
      <c r="F20" s="29">
        <f t="shared" si="8"/>
        <v>4000</v>
      </c>
      <c r="G20" s="29">
        <f t="shared" si="8"/>
        <v>4000</v>
      </c>
    </row>
    <row r="21" spans="1:9" x14ac:dyDescent="0.2">
      <c r="A21" s="115" t="s">
        <v>157</v>
      </c>
      <c r="B21" s="29">
        <f>B10</f>
        <v>33000</v>
      </c>
      <c r="C21" s="29">
        <f t="shared" ref="C21:G21" si="9">C10</f>
        <v>700</v>
      </c>
      <c r="D21" s="29">
        <f t="shared" si="9"/>
        <v>700</v>
      </c>
      <c r="E21" s="29">
        <f t="shared" si="9"/>
        <v>700</v>
      </c>
      <c r="F21" s="29">
        <f t="shared" si="9"/>
        <v>700</v>
      </c>
      <c r="G21" s="29">
        <f t="shared" si="9"/>
        <v>3400</v>
      </c>
    </row>
    <row r="22" spans="1:9" x14ac:dyDescent="0.2">
      <c r="A22" s="116" t="s">
        <v>158</v>
      </c>
      <c r="B22" s="16">
        <f>SUM(B20:B21)</f>
        <v>63000</v>
      </c>
      <c r="C22" s="16">
        <f t="shared" ref="C22:G22" si="10">SUM(C20:C21)</f>
        <v>4700</v>
      </c>
      <c r="D22" s="16">
        <f t="shared" si="10"/>
        <v>4700</v>
      </c>
      <c r="E22" s="16">
        <f t="shared" si="10"/>
        <v>4700</v>
      </c>
      <c r="F22" s="16">
        <f t="shared" si="10"/>
        <v>4700</v>
      </c>
      <c r="G22" s="16">
        <f t="shared" si="10"/>
        <v>7400</v>
      </c>
    </row>
    <row r="23" spans="1:9" x14ac:dyDescent="0.2">
      <c r="B23" s="117"/>
      <c r="C23" s="117"/>
      <c r="D23" s="117"/>
      <c r="E23" s="117"/>
      <c r="F23" s="117"/>
      <c r="G23" s="117"/>
    </row>
    <row r="24" spans="1:9" x14ac:dyDescent="0.2">
      <c r="A24" s="18" t="s">
        <v>13</v>
      </c>
      <c r="B24" s="19">
        <f>B16+B19+B22</f>
        <v>705874.5</v>
      </c>
      <c r="C24" s="19">
        <f t="shared" ref="C24:G24" si="11">C16+C19+C22</f>
        <v>1547598.8</v>
      </c>
      <c r="D24" s="19">
        <f t="shared" si="11"/>
        <v>1572028.031</v>
      </c>
      <c r="E24" s="19">
        <f t="shared" si="11"/>
        <v>1596849.4154449999</v>
      </c>
      <c r="F24" s="19">
        <f t="shared" si="11"/>
        <v>1622069.3499362748</v>
      </c>
      <c r="G24" s="19">
        <f t="shared" si="11"/>
        <v>1650394.3373101107</v>
      </c>
      <c r="H24" s="30">
        <f>SUM(B24:G24)</f>
        <v>8694814.4336913861</v>
      </c>
      <c r="I24" s="13" t="s">
        <v>159</v>
      </c>
    </row>
    <row r="25" spans="1:9" x14ac:dyDescent="0.2">
      <c r="H25" s="30">
        <f>H24-B24</f>
        <v>7988939.9336913861</v>
      </c>
      <c r="I25" s="13" t="s">
        <v>160</v>
      </c>
    </row>
    <row r="26" spans="1:9" x14ac:dyDescent="0.2">
      <c r="A26" s="22" t="s">
        <v>14</v>
      </c>
      <c r="B26" s="17">
        <v>2015</v>
      </c>
      <c r="C26" s="17">
        <v>2016</v>
      </c>
      <c r="D26" s="17">
        <v>2017</v>
      </c>
      <c r="E26" s="17">
        <v>2018</v>
      </c>
      <c r="F26" s="17">
        <v>2019</v>
      </c>
      <c r="G26" s="17">
        <v>2020</v>
      </c>
    </row>
    <row r="27" spans="1:9" x14ac:dyDescent="0.2">
      <c r="A27" s="15" t="s">
        <v>79</v>
      </c>
      <c r="B27" s="29">
        <f>Bremen!D24</f>
        <v>0</v>
      </c>
      <c r="C27" s="29">
        <f>Bremen!E24</f>
        <v>120000</v>
      </c>
      <c r="D27" s="29">
        <f>Bremen!F24</f>
        <v>390234.375</v>
      </c>
      <c r="E27" s="29">
        <f>Bremen!G24</f>
        <v>843062.5</v>
      </c>
      <c r="F27" s="29">
        <f>Bremen!H24</f>
        <v>1367746.875</v>
      </c>
      <c r="G27" s="29">
        <f>Bremen!I24</f>
        <v>2109125</v>
      </c>
    </row>
    <row r="28" spans="1:9" x14ac:dyDescent="0.2">
      <c r="A28" s="15" t="s">
        <v>80</v>
      </c>
      <c r="B28" s="29">
        <f>Bremerhaven!D28</f>
        <v>0</v>
      </c>
      <c r="C28" s="29">
        <f>Bremerhaven!E28</f>
        <v>117000</v>
      </c>
      <c r="D28" s="29">
        <f>Bremerhaven!F28</f>
        <v>247078.125</v>
      </c>
      <c r="E28" s="29">
        <f>Bremerhaven!G28</f>
        <v>466437.5</v>
      </c>
      <c r="F28" s="29">
        <f>Bremerhaven!H28</f>
        <v>766365.625</v>
      </c>
      <c r="G28" s="29">
        <f>Bremerhaven!I28</f>
        <v>1274925</v>
      </c>
    </row>
    <row r="29" spans="1:9" x14ac:dyDescent="0.2">
      <c r="B29" s="30"/>
      <c r="C29" s="30"/>
      <c r="D29" s="30"/>
      <c r="E29" s="30"/>
      <c r="F29" s="30"/>
      <c r="G29" s="30"/>
    </row>
    <row r="30" spans="1:9" x14ac:dyDescent="0.2">
      <c r="A30" s="18" t="s">
        <v>13</v>
      </c>
      <c r="B30" s="19">
        <f>SUM(B27:B28)</f>
        <v>0</v>
      </c>
      <c r="C30" s="19">
        <f t="shared" ref="C30:G30" si="12">SUM(C27:C28)</f>
        <v>237000</v>
      </c>
      <c r="D30" s="19">
        <f t="shared" si="12"/>
        <v>637312.5</v>
      </c>
      <c r="E30" s="19">
        <f t="shared" si="12"/>
        <v>1309500</v>
      </c>
      <c r="F30" s="19">
        <f t="shared" si="12"/>
        <v>2134112.5</v>
      </c>
      <c r="G30" s="19">
        <f t="shared" si="12"/>
        <v>3384050</v>
      </c>
      <c r="H30" s="14">
        <f>SUM(B30:G30)</f>
        <v>7701975</v>
      </c>
    </row>
    <row r="39" spans="1:7" x14ac:dyDescent="0.2">
      <c r="A39" s="122" t="s">
        <v>120</v>
      </c>
      <c r="B39" s="123"/>
      <c r="C39" s="123"/>
      <c r="D39" s="124" t="s">
        <v>88</v>
      </c>
      <c r="E39" s="125"/>
    </row>
    <row r="40" spans="1:7" x14ac:dyDescent="0.2">
      <c r="A40" s="118" t="s">
        <v>129</v>
      </c>
      <c r="B40" s="119"/>
      <c r="C40" s="119"/>
      <c r="D40" s="126">
        <f>SBW!H33</f>
        <v>7246740.7407407416</v>
      </c>
      <c r="E40" s="121"/>
    </row>
    <row r="41" spans="1:7" x14ac:dyDescent="0.2">
      <c r="A41" s="127" t="s">
        <v>130</v>
      </c>
      <c r="B41" s="128"/>
      <c r="C41" s="129"/>
      <c r="D41" s="126">
        <f>'Dez IV'!H35</f>
        <v>0</v>
      </c>
      <c r="E41" s="129"/>
    </row>
    <row r="42" spans="1:7" x14ac:dyDescent="0.2">
      <c r="A42" s="130" t="s">
        <v>131</v>
      </c>
      <c r="B42" s="131"/>
      <c r="C42" s="132"/>
      <c r="D42" s="133">
        <f>SUM(D40:E41)</f>
        <v>7246740.7407407416</v>
      </c>
      <c r="E42" s="132"/>
      <c r="F42" s="103"/>
    </row>
    <row r="43" spans="1:7" x14ac:dyDescent="0.2">
      <c r="A43" s="118" t="s">
        <v>132</v>
      </c>
      <c r="B43" s="119"/>
      <c r="C43" s="119"/>
      <c r="D43" s="120"/>
      <c r="E43" s="121"/>
      <c r="F43" s="13" t="s">
        <v>139</v>
      </c>
    </row>
    <row r="44" spans="1:7" x14ac:dyDescent="0.2">
      <c r="A44" s="127" t="s">
        <v>133</v>
      </c>
      <c r="B44" s="128"/>
      <c r="C44" s="129"/>
      <c r="D44" s="120"/>
      <c r="E44" s="129"/>
      <c r="F44" s="13" t="s">
        <v>138</v>
      </c>
    </row>
    <row r="45" spans="1:7" x14ac:dyDescent="0.2">
      <c r="A45" s="130" t="s">
        <v>136</v>
      </c>
      <c r="B45" s="131"/>
      <c r="C45" s="132"/>
      <c r="D45" s="134">
        <f>'SGB III'!C18</f>
        <v>10613000</v>
      </c>
      <c r="E45" s="132"/>
      <c r="F45" s="103" t="s">
        <v>137</v>
      </c>
      <c r="G45" s="103"/>
    </row>
    <row r="46" spans="1:7" x14ac:dyDescent="0.2">
      <c r="A46" s="118" t="s">
        <v>134</v>
      </c>
      <c r="B46" s="119"/>
      <c r="C46" s="119"/>
      <c r="D46" s="120">
        <f>'SGB II'!C14</f>
        <v>5600000</v>
      </c>
      <c r="E46" s="121"/>
      <c r="F46" s="13" t="s">
        <v>140</v>
      </c>
    </row>
    <row r="47" spans="1:7" x14ac:dyDescent="0.2">
      <c r="A47" s="127" t="s">
        <v>135</v>
      </c>
      <c r="B47" s="128"/>
      <c r="C47" s="129"/>
      <c r="D47" s="120">
        <f>'SGB II'!C30</f>
        <v>2213000</v>
      </c>
      <c r="E47" s="129"/>
      <c r="F47" s="13" t="s">
        <v>162</v>
      </c>
    </row>
    <row r="48" spans="1:7" x14ac:dyDescent="0.2">
      <c r="A48" s="130" t="s">
        <v>148</v>
      </c>
      <c r="B48" s="131"/>
      <c r="C48" s="132"/>
      <c r="D48" s="134">
        <f>SUM(D46:E47)</f>
        <v>7813000</v>
      </c>
      <c r="E48" s="132"/>
      <c r="F48" s="103" t="s">
        <v>141</v>
      </c>
    </row>
    <row r="49" spans="1:5" x14ac:dyDescent="0.2">
      <c r="A49" s="118" t="s">
        <v>119</v>
      </c>
      <c r="B49" s="119"/>
      <c r="C49" s="119"/>
      <c r="D49" s="120"/>
      <c r="E49" s="121"/>
    </row>
    <row r="50" spans="1:5" x14ac:dyDescent="0.2">
      <c r="A50" s="137"/>
      <c r="B50" s="138"/>
      <c r="C50" s="138"/>
      <c r="D50" s="137"/>
      <c r="E50" s="138"/>
    </row>
    <row r="51" spans="1:5" x14ac:dyDescent="0.2">
      <c r="A51" s="135"/>
      <c r="B51" s="136"/>
      <c r="C51" s="136"/>
      <c r="D51" s="135"/>
      <c r="E51" s="136"/>
    </row>
    <row r="52" spans="1:5" x14ac:dyDescent="0.2">
      <c r="A52" s="135"/>
      <c r="B52" s="136"/>
      <c r="C52" s="136"/>
      <c r="D52" s="135"/>
      <c r="E52" s="136"/>
    </row>
  </sheetData>
  <mergeCells count="28">
    <mergeCell ref="A52:C52"/>
    <mergeCell ref="D52:E52"/>
    <mergeCell ref="D48:E48"/>
    <mergeCell ref="A50:C50"/>
    <mergeCell ref="D50:E50"/>
    <mergeCell ref="A51:C51"/>
    <mergeCell ref="D51:E51"/>
    <mergeCell ref="D41:E41"/>
    <mergeCell ref="D42:E42"/>
    <mergeCell ref="D44:E44"/>
    <mergeCell ref="D45:E45"/>
    <mergeCell ref="D47:E47"/>
    <mergeCell ref="A46:C46"/>
    <mergeCell ref="D46:E46"/>
    <mergeCell ref="A49:C49"/>
    <mergeCell ref="D49:E49"/>
    <mergeCell ref="A39:C39"/>
    <mergeCell ref="D39:E39"/>
    <mergeCell ref="A40:C40"/>
    <mergeCell ref="D40:E40"/>
    <mergeCell ref="A43:C43"/>
    <mergeCell ref="D43:E43"/>
    <mergeCell ref="A41:C41"/>
    <mergeCell ref="A42:C42"/>
    <mergeCell ref="A45:C45"/>
    <mergeCell ref="A47:C47"/>
    <mergeCell ref="A48:C48"/>
    <mergeCell ref="A44:C44"/>
  </mergeCells>
  <pageMargins left="0.70866141732283472" right="0.70866141732283472" top="0.78740157480314965" bottom="0.78740157480314965" header="0.31496062992125984" footer="0.31496062992125984"/>
  <pageSetup paperSize="9" orientation="landscape" r:id="rId1"/>
  <headerFooter>
    <oddFooter>&amp;R&amp;9Stand: 03.03.2015</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9"/>
  <sheetViews>
    <sheetView workbookViewId="0">
      <selection activeCell="D19" sqref="D19"/>
    </sheetView>
  </sheetViews>
  <sheetFormatPr baseColWidth="10" defaultRowHeight="12.75" x14ac:dyDescent="0.2"/>
  <cols>
    <col min="1" max="1" width="80.85546875" style="13" customWidth="1"/>
    <col min="2" max="2" width="12.5703125" style="13" bestFit="1" customWidth="1"/>
    <col min="3" max="3" width="11.7109375" style="13" bestFit="1" customWidth="1"/>
    <col min="4" max="4" width="12.5703125" style="13" bestFit="1" customWidth="1"/>
    <col min="5" max="5" width="14.85546875" style="13" customWidth="1"/>
    <col min="6" max="16384" width="11.42578125" style="13"/>
  </cols>
  <sheetData>
    <row r="1" spans="1:5" x14ac:dyDescent="0.2">
      <c r="A1" s="22" t="s">
        <v>85</v>
      </c>
      <c r="B1" s="139" t="s">
        <v>116</v>
      </c>
      <c r="C1" s="140"/>
      <c r="D1" s="141" t="s">
        <v>102</v>
      </c>
      <c r="E1" s="141"/>
    </row>
    <row r="2" spans="1:5" x14ac:dyDescent="0.2">
      <c r="A2" s="31" t="s">
        <v>82</v>
      </c>
      <c r="B2" s="23" t="s">
        <v>92</v>
      </c>
      <c r="C2" s="23" t="s">
        <v>84</v>
      </c>
      <c r="D2" s="23" t="s">
        <v>92</v>
      </c>
      <c r="E2" s="23" t="s">
        <v>84</v>
      </c>
    </row>
    <row r="3" spans="1:5" x14ac:dyDescent="0.2">
      <c r="A3" s="25" t="s">
        <v>86</v>
      </c>
      <c r="B3" s="32"/>
      <c r="C3" s="29"/>
      <c r="D3" s="27"/>
      <c r="E3" s="15"/>
    </row>
    <row r="4" spans="1:5" ht="25.5" x14ac:dyDescent="0.2">
      <c r="A4" s="20" t="s">
        <v>87</v>
      </c>
      <c r="B4" s="32"/>
      <c r="C4" s="29">
        <v>4000000</v>
      </c>
      <c r="D4" s="27"/>
      <c r="E4" s="29"/>
    </row>
    <row r="5" spans="1:5" x14ac:dyDescent="0.2">
      <c r="A5" s="20" t="s">
        <v>101</v>
      </c>
      <c r="B5" s="32"/>
      <c r="C5" s="29">
        <v>500000</v>
      </c>
      <c r="D5" s="27"/>
      <c r="E5" s="29"/>
    </row>
    <row r="6" spans="1:5" x14ac:dyDescent="0.2">
      <c r="A6" s="20" t="s">
        <v>89</v>
      </c>
      <c r="B6" s="32"/>
      <c r="C6" s="29">
        <v>100000</v>
      </c>
      <c r="D6" s="27"/>
      <c r="E6" s="29"/>
    </row>
    <row r="7" spans="1:5" x14ac:dyDescent="0.2">
      <c r="A7" s="20" t="s">
        <v>90</v>
      </c>
      <c r="B7" s="32"/>
      <c r="C7" s="29">
        <v>13000</v>
      </c>
      <c r="D7" s="27"/>
      <c r="E7" s="29"/>
    </row>
    <row r="8" spans="1:5" x14ac:dyDescent="0.2">
      <c r="A8" s="20" t="s">
        <v>91</v>
      </c>
      <c r="B8" s="32"/>
      <c r="C8" s="29">
        <v>6000000</v>
      </c>
      <c r="D8" s="27"/>
      <c r="E8" s="29"/>
    </row>
    <row r="9" spans="1:5" x14ac:dyDescent="0.2">
      <c r="A9" s="25" t="s">
        <v>7</v>
      </c>
      <c r="B9" s="32"/>
      <c r="C9" s="29"/>
      <c r="D9" s="27"/>
      <c r="E9" s="29"/>
    </row>
    <row r="10" spans="1:5" x14ac:dyDescent="0.2">
      <c r="A10" s="20" t="s">
        <v>94</v>
      </c>
      <c r="B10" s="32">
        <v>18</v>
      </c>
      <c r="C10" s="29"/>
      <c r="D10" s="32">
        <v>6</v>
      </c>
      <c r="E10" s="29"/>
    </row>
    <row r="11" spans="1:5" x14ac:dyDescent="0.2">
      <c r="A11" s="20" t="s">
        <v>93</v>
      </c>
      <c r="B11" s="33">
        <v>9.5</v>
      </c>
      <c r="C11" s="29"/>
      <c r="D11" s="33">
        <v>1.5</v>
      </c>
      <c r="E11" s="29"/>
    </row>
    <row r="12" spans="1:5" x14ac:dyDescent="0.2">
      <c r="A12" s="20" t="s">
        <v>95</v>
      </c>
      <c r="B12" s="32">
        <v>5</v>
      </c>
      <c r="C12" s="29"/>
      <c r="D12" s="32">
        <v>1</v>
      </c>
      <c r="E12" s="29"/>
    </row>
    <row r="13" spans="1:5" x14ac:dyDescent="0.2">
      <c r="A13" s="20" t="s">
        <v>96</v>
      </c>
      <c r="B13" s="32">
        <v>9</v>
      </c>
      <c r="C13" s="29"/>
      <c r="D13" s="32">
        <v>1</v>
      </c>
      <c r="E13" s="29"/>
    </row>
    <row r="14" spans="1:5" x14ac:dyDescent="0.2">
      <c r="A14" s="20" t="s">
        <v>97</v>
      </c>
      <c r="B14" s="32">
        <v>3</v>
      </c>
      <c r="C14" s="29"/>
      <c r="D14" s="32">
        <v>1</v>
      </c>
      <c r="E14" s="29"/>
    </row>
    <row r="15" spans="1:5" x14ac:dyDescent="0.2">
      <c r="A15" s="20" t="s">
        <v>98</v>
      </c>
      <c r="B15" s="32">
        <v>3</v>
      </c>
      <c r="C15" s="29"/>
      <c r="D15" s="32">
        <v>1</v>
      </c>
      <c r="E15" s="29"/>
    </row>
    <row r="16" spans="1:5" x14ac:dyDescent="0.2">
      <c r="A16" s="20" t="s">
        <v>99</v>
      </c>
      <c r="B16" s="33">
        <v>4.5</v>
      </c>
      <c r="C16" s="29"/>
      <c r="D16" s="33">
        <v>0.5</v>
      </c>
      <c r="E16" s="29"/>
    </row>
    <row r="17" spans="1:5" x14ac:dyDescent="0.2">
      <c r="A17" s="20" t="s">
        <v>100</v>
      </c>
      <c r="B17" s="32">
        <v>2</v>
      </c>
      <c r="C17" s="29"/>
      <c r="D17" s="32">
        <v>1</v>
      </c>
      <c r="E17" s="29"/>
    </row>
    <row r="18" spans="1:5" x14ac:dyDescent="0.2">
      <c r="A18" s="26" t="s">
        <v>13</v>
      </c>
      <c r="B18" s="108">
        <f>SUM(B10:B17)</f>
        <v>54</v>
      </c>
      <c r="C18" s="104">
        <f>SUM(C4:C17)</f>
        <v>10613000</v>
      </c>
      <c r="D18" s="108">
        <f>SUM(D10:D17)</f>
        <v>13</v>
      </c>
      <c r="E18" s="104">
        <f>SUM(E4:E17)</f>
        <v>0</v>
      </c>
    </row>
    <row r="19" spans="1:5" x14ac:dyDescent="0.2">
      <c r="A19" s="24"/>
      <c r="B19" s="34"/>
      <c r="C19" s="35"/>
    </row>
  </sheetData>
  <mergeCells count="2">
    <mergeCell ref="B1:C1"/>
    <mergeCell ref="D1:E1"/>
  </mergeCells>
  <pageMargins left="0.70866141732283472" right="0.70866141732283472" top="0.78740157480314965" bottom="0.78740157480314965" header="0.31496062992125984" footer="0.31496062992125984"/>
  <pageSetup paperSize="9" orientation="landscape" r:id="rId1"/>
  <headerFooter>
    <oddFooter>&amp;R&amp;9Stand: 03.03.2015</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31"/>
  <sheetViews>
    <sheetView tabSelected="1" workbookViewId="0">
      <selection activeCell="A29" sqref="A29"/>
    </sheetView>
  </sheetViews>
  <sheetFormatPr baseColWidth="10" defaultRowHeight="12.75" x14ac:dyDescent="0.2"/>
  <cols>
    <col min="1" max="1" width="82" style="13" customWidth="1"/>
    <col min="2" max="2" width="12.5703125" style="13" bestFit="1" customWidth="1"/>
    <col min="3" max="3" width="10.7109375" style="13" bestFit="1" customWidth="1"/>
    <col min="4" max="16384" width="11.42578125" style="13"/>
  </cols>
  <sheetData>
    <row r="1" spans="1:3" x14ac:dyDescent="0.2">
      <c r="A1" s="22" t="s">
        <v>103</v>
      </c>
      <c r="B1" s="139" t="s">
        <v>116</v>
      </c>
      <c r="C1" s="140"/>
    </row>
    <row r="2" spans="1:3" x14ac:dyDescent="0.2">
      <c r="A2" s="31" t="s">
        <v>82</v>
      </c>
      <c r="B2" s="23" t="s">
        <v>92</v>
      </c>
      <c r="C2" s="23" t="s">
        <v>84</v>
      </c>
    </row>
    <row r="3" spans="1:3" x14ac:dyDescent="0.2">
      <c r="A3" s="25" t="s">
        <v>86</v>
      </c>
      <c r="B3" s="32"/>
      <c r="C3" s="29"/>
    </row>
    <row r="4" spans="1:3" x14ac:dyDescent="0.2">
      <c r="A4" s="20" t="s">
        <v>104</v>
      </c>
      <c r="B4" s="32"/>
      <c r="C4" s="29">
        <v>3000000</v>
      </c>
    </row>
    <row r="5" spans="1:3" x14ac:dyDescent="0.2">
      <c r="A5" s="20" t="s">
        <v>105</v>
      </c>
      <c r="B5" s="32"/>
      <c r="C5" s="29">
        <v>1000000</v>
      </c>
    </row>
    <row r="6" spans="1:3" x14ac:dyDescent="0.2">
      <c r="A6" s="20" t="s">
        <v>106</v>
      </c>
      <c r="B6" s="32"/>
      <c r="C6" s="29">
        <v>1000000</v>
      </c>
    </row>
    <row r="7" spans="1:3" x14ac:dyDescent="0.2">
      <c r="A7" s="20" t="s">
        <v>107</v>
      </c>
      <c r="B7" s="32"/>
      <c r="C7" s="29">
        <v>600000</v>
      </c>
    </row>
    <row r="8" spans="1:3" x14ac:dyDescent="0.2">
      <c r="A8" s="25" t="s">
        <v>7</v>
      </c>
      <c r="B8" s="32"/>
      <c r="C8" s="29"/>
    </row>
    <row r="9" spans="1:3" x14ac:dyDescent="0.2">
      <c r="A9" s="20" t="s">
        <v>108</v>
      </c>
      <c r="B9" s="32">
        <v>25</v>
      </c>
      <c r="C9" s="29"/>
    </row>
    <row r="10" spans="1:3" x14ac:dyDescent="0.2">
      <c r="A10" s="20" t="s">
        <v>109</v>
      </c>
      <c r="B10" s="32">
        <v>10</v>
      </c>
      <c r="C10" s="29"/>
    </row>
    <row r="11" spans="1:3" x14ac:dyDescent="0.2">
      <c r="A11" s="20" t="s">
        <v>110</v>
      </c>
      <c r="B11" s="32">
        <v>9</v>
      </c>
      <c r="C11" s="29"/>
    </row>
    <row r="12" spans="1:3" x14ac:dyDescent="0.2">
      <c r="A12" s="20" t="s">
        <v>111</v>
      </c>
      <c r="B12" s="32">
        <v>6</v>
      </c>
      <c r="C12" s="29"/>
    </row>
    <row r="13" spans="1:3" x14ac:dyDescent="0.2">
      <c r="A13" s="20" t="s">
        <v>100</v>
      </c>
      <c r="B13" s="32">
        <v>3</v>
      </c>
      <c r="C13" s="29"/>
    </row>
    <row r="14" spans="1:3" x14ac:dyDescent="0.2">
      <c r="A14" s="25" t="s">
        <v>13</v>
      </c>
      <c r="B14" s="109">
        <f>SUM(B9:B13)</f>
        <v>53</v>
      </c>
      <c r="C14" s="16">
        <f>SUM(C4:C13)</f>
        <v>5600000</v>
      </c>
    </row>
    <row r="15" spans="1:3" x14ac:dyDescent="0.2">
      <c r="A15" s="24"/>
      <c r="B15" s="34"/>
      <c r="C15" s="35"/>
    </row>
    <row r="16" spans="1:3" x14ac:dyDescent="0.2">
      <c r="A16" s="22" t="s">
        <v>112</v>
      </c>
      <c r="B16" s="139" t="s">
        <v>116</v>
      </c>
      <c r="C16" s="140"/>
    </row>
    <row r="17" spans="1:3" x14ac:dyDescent="0.2">
      <c r="A17" s="31" t="s">
        <v>82</v>
      </c>
      <c r="B17" s="105" t="s">
        <v>92</v>
      </c>
      <c r="C17" s="105" t="s">
        <v>84</v>
      </c>
    </row>
    <row r="18" spans="1:3" x14ac:dyDescent="0.2">
      <c r="A18" s="25" t="s">
        <v>86</v>
      </c>
      <c r="B18" s="32"/>
      <c r="C18" s="29"/>
    </row>
    <row r="19" spans="1:3" x14ac:dyDescent="0.2">
      <c r="A19" s="107" t="s">
        <v>104</v>
      </c>
      <c r="B19" s="32"/>
      <c r="C19" s="29">
        <v>1000000</v>
      </c>
    </row>
    <row r="20" spans="1:3" x14ac:dyDescent="0.2">
      <c r="A20" s="107" t="s">
        <v>105</v>
      </c>
      <c r="B20" s="32"/>
      <c r="C20" s="29">
        <v>800000</v>
      </c>
    </row>
    <row r="21" spans="1:3" x14ac:dyDescent="0.2">
      <c r="A21" s="107" t="s">
        <v>106</v>
      </c>
      <c r="B21" s="32"/>
      <c r="C21" s="29">
        <v>250000</v>
      </c>
    </row>
    <row r="22" spans="1:3" x14ac:dyDescent="0.2">
      <c r="A22" s="107" t="s">
        <v>107</v>
      </c>
      <c r="B22" s="32"/>
      <c r="C22" s="29">
        <v>75000</v>
      </c>
    </row>
    <row r="23" spans="1:3" x14ac:dyDescent="0.2">
      <c r="A23" s="107" t="s">
        <v>113</v>
      </c>
      <c r="B23" s="32"/>
      <c r="C23" s="29">
        <v>88000</v>
      </c>
    </row>
    <row r="24" spans="1:3" x14ac:dyDescent="0.2">
      <c r="A24" s="25" t="s">
        <v>7</v>
      </c>
      <c r="B24" s="32"/>
      <c r="C24" s="29"/>
    </row>
    <row r="25" spans="1:3" x14ac:dyDescent="0.2">
      <c r="A25" s="107" t="s">
        <v>108</v>
      </c>
      <c r="B25" s="33">
        <v>10.6</v>
      </c>
      <c r="C25" s="29"/>
    </row>
    <row r="26" spans="1:3" x14ac:dyDescent="0.2">
      <c r="A26" s="107" t="s">
        <v>109</v>
      </c>
      <c r="B26" s="32">
        <v>2</v>
      </c>
      <c r="C26" s="29"/>
    </row>
    <row r="27" spans="1:3" ht="25.5" customHeight="1" x14ac:dyDescent="0.2">
      <c r="A27" s="107" t="s">
        <v>110</v>
      </c>
      <c r="B27" s="142" t="s">
        <v>114</v>
      </c>
      <c r="C27" s="143"/>
    </row>
    <row r="28" spans="1:3" x14ac:dyDescent="0.2">
      <c r="A28" s="107" t="s">
        <v>115</v>
      </c>
      <c r="B28" s="32">
        <v>2</v>
      </c>
      <c r="C28" s="29"/>
    </row>
    <row r="29" spans="1:3" x14ac:dyDescent="0.2">
      <c r="A29" s="107" t="s">
        <v>100</v>
      </c>
      <c r="B29" s="32">
        <v>1</v>
      </c>
      <c r="C29" s="29"/>
    </row>
    <row r="30" spans="1:3" x14ac:dyDescent="0.2">
      <c r="A30" s="25" t="s">
        <v>13</v>
      </c>
      <c r="B30" s="109">
        <f>SUM(B25:B29)</f>
        <v>15.6</v>
      </c>
      <c r="C30" s="16">
        <f>SUM(C19:C29)</f>
        <v>2213000</v>
      </c>
    </row>
    <row r="31" spans="1:3" x14ac:dyDescent="0.2">
      <c r="A31" s="24"/>
      <c r="B31" s="34"/>
      <c r="C31" s="35"/>
    </row>
  </sheetData>
  <mergeCells count="3">
    <mergeCell ref="B1:C1"/>
    <mergeCell ref="B16:C16"/>
    <mergeCell ref="B27:C27"/>
  </mergeCells>
  <pageMargins left="0.70866141732283472" right="0.70866141732283472" top="0.78740157480314965" bottom="0.78740157480314965" header="0.31496062992125984" footer="0.31496062992125984"/>
  <pageSetup paperSize="9" orientation="landscape" r:id="rId1"/>
  <headerFooter>
    <oddFooter>&amp;R&amp;9Stand: 03.03.2015</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9"/>
  <sheetViews>
    <sheetView zoomScaleNormal="100" workbookViewId="0">
      <selection activeCell="E7" sqref="E7"/>
    </sheetView>
  </sheetViews>
  <sheetFormatPr baseColWidth="10" defaultRowHeight="12.75" x14ac:dyDescent="0.2"/>
  <cols>
    <col min="1" max="1" width="11.28515625" style="37" customWidth="1"/>
    <col min="2" max="2" width="15.140625" style="37" bestFit="1" customWidth="1"/>
    <col min="3" max="3" width="19" style="37" customWidth="1"/>
    <col min="4" max="9" width="12.42578125" style="37" customWidth="1"/>
    <col min="10" max="10" width="4.28515625" style="37" customWidth="1"/>
    <col min="11" max="11" width="14" style="37" customWidth="1"/>
    <col min="12" max="12" width="9" style="37" bestFit="1" customWidth="1"/>
    <col min="13" max="13" width="13.140625" style="37" customWidth="1"/>
    <col min="14" max="14" width="5.140625" style="37" customWidth="1"/>
    <col min="15" max="16384" width="11.42578125" style="37"/>
  </cols>
  <sheetData>
    <row r="1" spans="1:14" x14ac:dyDescent="0.2">
      <c r="A1" s="154" t="s">
        <v>46</v>
      </c>
      <c r="B1" s="154"/>
      <c r="C1" s="154"/>
      <c r="D1" s="36">
        <v>2015</v>
      </c>
      <c r="E1" s="36">
        <v>2016</v>
      </c>
      <c r="F1" s="36">
        <v>2017</v>
      </c>
      <c r="G1" s="36">
        <v>2018</v>
      </c>
      <c r="H1" s="36">
        <v>2019</v>
      </c>
      <c r="I1" s="36">
        <v>2020</v>
      </c>
    </row>
    <row r="2" spans="1:14" x14ac:dyDescent="0.2">
      <c r="A2" s="158" t="s">
        <v>6</v>
      </c>
      <c r="B2" s="158"/>
      <c r="C2" s="159"/>
    </row>
    <row r="3" spans="1:14" x14ac:dyDescent="0.2">
      <c r="A3" s="160" t="s">
        <v>7</v>
      </c>
      <c r="B3" s="160"/>
      <c r="C3" s="161"/>
      <c r="D3" s="38">
        <f t="shared" ref="D3:I3" si="0">D5+D6+D7</f>
        <v>362916.66666666663</v>
      </c>
      <c r="E3" s="38">
        <f t="shared" si="0"/>
        <v>871000</v>
      </c>
      <c r="F3" s="38">
        <f t="shared" si="0"/>
        <v>884065</v>
      </c>
      <c r="G3" s="38">
        <f t="shared" si="0"/>
        <v>897325.97499999986</v>
      </c>
      <c r="H3" s="38">
        <f t="shared" si="0"/>
        <v>910785.86462499981</v>
      </c>
      <c r="I3" s="38">
        <f t="shared" si="0"/>
        <v>924447.65259437473</v>
      </c>
    </row>
    <row r="4" spans="1:14" x14ac:dyDescent="0.2">
      <c r="A4" s="39" t="s">
        <v>8</v>
      </c>
      <c r="B4" s="40" t="s">
        <v>9</v>
      </c>
      <c r="C4" s="40" t="s">
        <v>10</v>
      </c>
    </row>
    <row r="5" spans="1:14" x14ac:dyDescent="0.2">
      <c r="A5" s="37" t="s">
        <v>1</v>
      </c>
      <c r="B5" s="41">
        <v>1</v>
      </c>
      <c r="C5" s="42" t="s">
        <v>43</v>
      </c>
      <c r="D5" s="43">
        <f>E5/12*5</f>
        <v>33250</v>
      </c>
      <c r="E5" s="44">
        <v>79800</v>
      </c>
      <c r="F5" s="43">
        <f>E5*1.015</f>
        <v>80996.999999999985</v>
      </c>
      <c r="G5" s="43">
        <f t="shared" ref="G5:I5" si="1">F5*1.015</f>
        <v>82211.954999999973</v>
      </c>
      <c r="H5" s="43">
        <f t="shared" si="1"/>
        <v>83445.134324999963</v>
      </c>
      <c r="I5" s="43">
        <f t="shared" si="1"/>
        <v>84696.811339874956</v>
      </c>
      <c r="K5" s="37" t="s">
        <v>17</v>
      </c>
      <c r="L5" s="45">
        <v>79800</v>
      </c>
      <c r="N5" s="46"/>
    </row>
    <row r="6" spans="1:14" x14ac:dyDescent="0.2">
      <c r="A6" s="37" t="s">
        <v>2</v>
      </c>
      <c r="B6" s="47">
        <v>8</v>
      </c>
      <c r="C6" s="41" t="s">
        <v>18</v>
      </c>
      <c r="D6" s="43">
        <f t="shared" ref="D6:D7" si="2">E6/12*5</f>
        <v>225333.33333333331</v>
      </c>
      <c r="E6" s="44">
        <f>67600*8</f>
        <v>540800</v>
      </c>
      <c r="F6" s="43">
        <f t="shared" ref="F6:I7" si="3">E6*1.015</f>
        <v>548912</v>
      </c>
      <c r="G6" s="43">
        <f t="shared" si="3"/>
        <v>557145.67999999993</v>
      </c>
      <c r="H6" s="43">
        <f t="shared" si="3"/>
        <v>565502.86519999988</v>
      </c>
      <c r="I6" s="43">
        <f t="shared" si="3"/>
        <v>573985.40817799978</v>
      </c>
      <c r="K6" s="37" t="s">
        <v>17</v>
      </c>
      <c r="L6" s="45">
        <v>67600</v>
      </c>
      <c r="N6" s="46"/>
    </row>
    <row r="7" spans="1:14" x14ac:dyDescent="0.2">
      <c r="A7" s="37" t="s">
        <v>3</v>
      </c>
      <c r="B7" s="41">
        <v>4</v>
      </c>
      <c r="C7" s="41" t="s">
        <v>19</v>
      </c>
      <c r="D7" s="43">
        <f t="shared" si="2"/>
        <v>104333.33333333334</v>
      </c>
      <c r="E7" s="44">
        <f>62600*4</f>
        <v>250400</v>
      </c>
      <c r="F7" s="43">
        <f t="shared" si="3"/>
        <v>254155.99999999997</v>
      </c>
      <c r="G7" s="43">
        <f t="shared" si="3"/>
        <v>257968.33999999994</v>
      </c>
      <c r="H7" s="43">
        <f t="shared" si="3"/>
        <v>261837.86509999991</v>
      </c>
      <c r="I7" s="43">
        <f t="shared" si="3"/>
        <v>265765.4330764999</v>
      </c>
      <c r="K7" s="37" t="s">
        <v>17</v>
      </c>
      <c r="L7" s="45">
        <v>62600</v>
      </c>
      <c r="N7" s="46"/>
    </row>
    <row r="9" spans="1:14" x14ac:dyDescent="0.2">
      <c r="A9" s="162" t="s">
        <v>11</v>
      </c>
      <c r="B9" s="162"/>
      <c r="C9" s="162"/>
      <c r="D9" s="38">
        <f>D3/100*20</f>
        <v>72583.333333333314</v>
      </c>
      <c r="E9" s="38">
        <f>E3/100*20</f>
        <v>174200</v>
      </c>
      <c r="F9" s="38">
        <f>E9*1.02</f>
        <v>177684</v>
      </c>
      <c r="G9" s="38">
        <f t="shared" ref="G9:I9" si="4">F9*1.02</f>
        <v>181237.68</v>
      </c>
      <c r="H9" s="38">
        <f t="shared" si="4"/>
        <v>184862.43359999999</v>
      </c>
      <c r="I9" s="38">
        <f t="shared" si="4"/>
        <v>188559.68227200001</v>
      </c>
    </row>
    <row r="11" spans="1:14" x14ac:dyDescent="0.2">
      <c r="A11" s="155" t="s">
        <v>12</v>
      </c>
      <c r="B11" s="150"/>
      <c r="C11" s="150"/>
      <c r="D11" s="38">
        <f>[1]SBW!D12</f>
        <v>30000</v>
      </c>
      <c r="E11" s="38">
        <f>[1]SBW!E12</f>
        <v>4000</v>
      </c>
      <c r="F11" s="38">
        <f>[1]SBW!F12</f>
        <v>4000</v>
      </c>
      <c r="G11" s="38">
        <f>[1]SBW!G12</f>
        <v>4000</v>
      </c>
      <c r="H11" s="38">
        <f>[1]SBW!H12</f>
        <v>4000</v>
      </c>
      <c r="I11" s="38">
        <f>[1]SBW!I12</f>
        <v>4000</v>
      </c>
    </row>
    <row r="13" spans="1:14" x14ac:dyDescent="0.2">
      <c r="A13" s="147" t="s">
        <v>13</v>
      </c>
      <c r="B13" s="148"/>
      <c r="C13" s="148"/>
      <c r="D13" s="48">
        <f t="shared" ref="D13:I13" si="5">SUM(D3+D9+D11)</f>
        <v>465499.99999999994</v>
      </c>
      <c r="E13" s="48">
        <f t="shared" si="5"/>
        <v>1049200</v>
      </c>
      <c r="F13" s="48">
        <f t="shared" si="5"/>
        <v>1065749</v>
      </c>
      <c r="G13" s="48">
        <f t="shared" si="5"/>
        <v>1082563.6549999998</v>
      </c>
      <c r="H13" s="48">
        <f t="shared" si="5"/>
        <v>1099648.2982249998</v>
      </c>
      <c r="I13" s="48">
        <f t="shared" si="5"/>
        <v>1117007.3348663747</v>
      </c>
    </row>
    <row r="14" spans="1:14" ht="43.5" customHeight="1" x14ac:dyDescent="0.2">
      <c r="A14" s="157" t="s">
        <v>121</v>
      </c>
      <c r="B14" s="157"/>
      <c r="C14" s="157"/>
      <c r="D14" s="49">
        <v>108160</v>
      </c>
      <c r="E14" s="49">
        <v>162240</v>
      </c>
      <c r="F14" s="49">
        <v>167107</v>
      </c>
      <c r="G14" s="49">
        <v>172120</v>
      </c>
      <c r="H14" s="49">
        <v>177284</v>
      </c>
      <c r="I14" s="49">
        <v>182603</v>
      </c>
    </row>
    <row r="15" spans="1:14" s="50" customFormat="1" x14ac:dyDescent="0.2">
      <c r="D15" s="51"/>
      <c r="E15" s="51"/>
      <c r="F15" s="51"/>
      <c r="G15" s="51"/>
      <c r="H15" s="51"/>
      <c r="I15" s="51"/>
    </row>
    <row r="16" spans="1:14" x14ac:dyDescent="0.2">
      <c r="A16" s="52"/>
      <c r="B16" s="52"/>
      <c r="C16" s="52"/>
      <c r="D16" s="52"/>
      <c r="E16" s="52"/>
      <c r="F16" s="52"/>
      <c r="G16" s="52"/>
      <c r="H16" s="52"/>
      <c r="I16" s="52"/>
    </row>
    <row r="18" spans="1:12" x14ac:dyDescent="0.2">
      <c r="C18" s="53"/>
      <c r="D18" s="36">
        <v>2015</v>
      </c>
      <c r="E18" s="36">
        <v>2016</v>
      </c>
      <c r="F18" s="36">
        <v>2017</v>
      </c>
      <c r="G18" s="36">
        <v>2018</v>
      </c>
      <c r="H18" s="36">
        <v>2019</v>
      </c>
      <c r="I18" s="36">
        <v>2020</v>
      </c>
    </row>
    <row r="19" spans="1:12" x14ac:dyDescent="0.2">
      <c r="A19" s="158" t="s">
        <v>14</v>
      </c>
      <c r="B19" s="158"/>
      <c r="C19" s="159"/>
    </row>
    <row r="20" spans="1:12" x14ac:dyDescent="0.2">
      <c r="A20" s="156" t="s">
        <v>20</v>
      </c>
      <c r="B20" s="135"/>
      <c r="C20" s="135"/>
      <c r="D20" s="45"/>
      <c r="E20" s="45">
        <f>SKJF!E20</f>
        <v>120000</v>
      </c>
      <c r="F20" s="45">
        <f>SKJF!F20</f>
        <v>360000</v>
      </c>
      <c r="G20" s="45">
        <f>SKJF!G20</f>
        <v>600000</v>
      </c>
      <c r="H20" s="45">
        <f>SKJF!H20</f>
        <v>600000</v>
      </c>
      <c r="I20" s="45">
        <f>SKJF!I20</f>
        <v>600000</v>
      </c>
    </row>
    <row r="21" spans="1:12" x14ac:dyDescent="0.2">
      <c r="A21" s="144" t="s">
        <v>76</v>
      </c>
      <c r="B21" s="144"/>
      <c r="C21" s="144"/>
      <c r="D21" s="54">
        <f>'Einsparungen SGB II HB'!B9</f>
        <v>0</v>
      </c>
      <c r="E21" s="54">
        <f>'Einsparungen SGB II HB'!C9</f>
        <v>0</v>
      </c>
      <c r="F21" s="54">
        <f>'Einsparungen SGB II HB'!D9</f>
        <v>0</v>
      </c>
      <c r="G21" s="54">
        <f>'Einsparungen SGB II HB'!E9</f>
        <v>170500</v>
      </c>
      <c r="H21" s="54">
        <f>'Einsparungen SGB II HB'!F9</f>
        <v>664950</v>
      </c>
      <c r="I21" s="54">
        <f>'Einsparungen SGB II HB'!G9</f>
        <v>1364000</v>
      </c>
    </row>
    <row r="22" spans="1:12" x14ac:dyDescent="0.2">
      <c r="A22" s="144" t="s">
        <v>62</v>
      </c>
      <c r="B22" s="144"/>
      <c r="C22" s="144"/>
      <c r="D22" s="55">
        <f>SBW!D19</f>
        <v>0</v>
      </c>
      <c r="E22" s="55">
        <f>SBW!E19</f>
        <v>0</v>
      </c>
      <c r="F22" s="55">
        <f>SBW!F19</f>
        <v>30234.375</v>
      </c>
      <c r="G22" s="55">
        <f>SBW!G19</f>
        <v>72562.5</v>
      </c>
      <c r="H22" s="55">
        <f>SBW!H19</f>
        <v>102796.875</v>
      </c>
      <c r="I22" s="55">
        <f>SBW!I19</f>
        <v>145125</v>
      </c>
    </row>
    <row r="23" spans="1:12" x14ac:dyDescent="0.2">
      <c r="D23" s="45"/>
      <c r="E23" s="45"/>
      <c r="F23" s="45"/>
      <c r="G23" s="45"/>
      <c r="H23" s="45"/>
      <c r="I23" s="45"/>
    </row>
    <row r="24" spans="1:12" x14ac:dyDescent="0.2">
      <c r="A24" s="147" t="s">
        <v>13</v>
      </c>
      <c r="B24" s="148"/>
      <c r="C24" s="148"/>
      <c r="D24" s="48">
        <f t="shared" ref="D24:I24" si="6">SUM(D20:D22)</f>
        <v>0</v>
      </c>
      <c r="E24" s="48">
        <f t="shared" si="6"/>
        <v>120000</v>
      </c>
      <c r="F24" s="48">
        <f t="shared" si="6"/>
        <v>390234.375</v>
      </c>
      <c r="G24" s="48">
        <f t="shared" si="6"/>
        <v>843062.5</v>
      </c>
      <c r="H24" s="48">
        <f t="shared" si="6"/>
        <v>1367746.875</v>
      </c>
      <c r="I24" s="48">
        <f t="shared" si="6"/>
        <v>2109125</v>
      </c>
    </row>
    <row r="26" spans="1:12" x14ac:dyDescent="0.2">
      <c r="A26" s="37" t="s">
        <v>161</v>
      </c>
    </row>
    <row r="27" spans="1:12" x14ac:dyDescent="0.2">
      <c r="A27" s="37" t="s">
        <v>40</v>
      </c>
    </row>
    <row r="29" spans="1:12" x14ac:dyDescent="0.2">
      <c r="A29" s="56" t="s">
        <v>36</v>
      </c>
      <c r="B29" s="45"/>
      <c r="C29" s="45"/>
      <c r="D29" s="45"/>
      <c r="E29" s="45"/>
      <c r="F29" s="45"/>
    </row>
    <row r="30" spans="1:12" ht="36" customHeight="1" x14ac:dyDescent="0.2">
      <c r="A30" s="149" t="s">
        <v>55</v>
      </c>
      <c r="B30" s="150"/>
      <c r="C30" s="150"/>
      <c r="D30" s="150"/>
      <c r="E30" s="150"/>
      <c r="F30" s="150"/>
      <c r="G30" s="150"/>
      <c r="H30" s="150"/>
      <c r="I30" s="150"/>
      <c r="J30" s="150"/>
      <c r="K30" s="150"/>
      <c r="L30" s="150"/>
    </row>
    <row r="31" spans="1:12" ht="34.5" customHeight="1" x14ac:dyDescent="0.2">
      <c r="A31" s="149" t="s">
        <v>78</v>
      </c>
      <c r="B31" s="150"/>
      <c r="C31" s="150"/>
      <c r="D31" s="150"/>
      <c r="E31" s="150"/>
      <c r="F31" s="150"/>
      <c r="G31" s="150"/>
      <c r="H31" s="150"/>
      <c r="I31" s="150"/>
      <c r="J31" s="150"/>
      <c r="K31" s="150"/>
      <c r="L31" s="150"/>
    </row>
    <row r="32" spans="1:12" ht="20.25" customHeight="1" x14ac:dyDescent="0.2">
      <c r="A32" s="149" t="s">
        <v>37</v>
      </c>
      <c r="B32" s="150"/>
      <c r="C32" s="150"/>
      <c r="D32" s="150"/>
      <c r="E32" s="150"/>
      <c r="F32" s="150"/>
      <c r="G32" s="150"/>
      <c r="H32" s="150"/>
      <c r="I32" s="150"/>
      <c r="J32" s="150"/>
      <c r="K32" s="150"/>
      <c r="L32" s="150"/>
    </row>
    <row r="33" spans="1:12" ht="35.25" customHeight="1" x14ac:dyDescent="0.2">
      <c r="A33" s="152" t="s">
        <v>56</v>
      </c>
      <c r="B33" s="153"/>
      <c r="C33" s="153"/>
      <c r="D33" s="153"/>
      <c r="E33" s="153"/>
      <c r="F33" s="153"/>
      <c r="G33" s="153"/>
      <c r="H33" s="153"/>
      <c r="I33" s="153"/>
      <c r="J33" s="153"/>
      <c r="K33" s="153"/>
      <c r="L33" s="153"/>
    </row>
    <row r="34" spans="1:12" x14ac:dyDescent="0.2">
      <c r="A34" s="57"/>
      <c r="B34" s="57"/>
      <c r="C34" s="57"/>
      <c r="D34" s="57"/>
      <c r="E34" s="57"/>
      <c r="F34" s="57"/>
      <c r="G34" s="57"/>
      <c r="H34" s="57"/>
      <c r="I34" s="57"/>
      <c r="J34" s="57"/>
      <c r="K34" s="57"/>
      <c r="L34" s="57"/>
    </row>
    <row r="35" spans="1:12" x14ac:dyDescent="0.2">
      <c r="A35" s="58" t="s">
        <v>48</v>
      </c>
      <c r="B35" s="57"/>
      <c r="C35" s="57"/>
      <c r="D35" s="57"/>
      <c r="E35" s="57"/>
      <c r="F35" s="57"/>
      <c r="G35" s="57"/>
      <c r="H35" s="57"/>
      <c r="I35" s="57"/>
      <c r="J35" s="57"/>
      <c r="K35" s="57"/>
      <c r="L35" s="57"/>
    </row>
    <row r="36" spans="1:12" ht="30.75" customHeight="1" x14ac:dyDescent="0.2">
      <c r="A36" s="151" t="s">
        <v>57</v>
      </c>
      <c r="B36" s="146"/>
      <c r="C36" s="146"/>
      <c r="D36" s="146"/>
      <c r="E36" s="146"/>
      <c r="F36" s="146"/>
      <c r="G36" s="146"/>
      <c r="H36" s="146"/>
      <c r="I36" s="146"/>
      <c r="J36" s="146"/>
      <c r="K36" s="146"/>
      <c r="L36" s="146"/>
    </row>
    <row r="37" spans="1:12" x14ac:dyDescent="0.2">
      <c r="A37" s="151" t="s">
        <v>73</v>
      </c>
      <c r="B37" s="146"/>
      <c r="C37" s="146"/>
      <c r="D37" s="146"/>
      <c r="E37" s="146"/>
      <c r="F37" s="146"/>
      <c r="G37" s="146"/>
      <c r="H37" s="146"/>
      <c r="I37" s="146"/>
      <c r="J37" s="146"/>
      <c r="K37" s="146"/>
      <c r="L37" s="146"/>
    </row>
    <row r="38" spans="1:12" ht="29.25" customHeight="1" x14ac:dyDescent="0.2">
      <c r="A38" s="151" t="s">
        <v>49</v>
      </c>
      <c r="B38" s="146"/>
      <c r="C38" s="146"/>
      <c r="D38" s="146"/>
      <c r="E38" s="146"/>
      <c r="F38" s="146"/>
      <c r="G38" s="146"/>
      <c r="H38" s="146"/>
      <c r="I38" s="146"/>
      <c r="J38" s="146"/>
      <c r="K38" s="146"/>
      <c r="L38" s="146"/>
    </row>
    <row r="39" spans="1:12" ht="37.5" customHeight="1" x14ac:dyDescent="0.2">
      <c r="A39" s="145" t="s">
        <v>58</v>
      </c>
      <c r="B39" s="146"/>
      <c r="C39" s="146"/>
      <c r="D39" s="146"/>
      <c r="E39" s="146"/>
      <c r="F39" s="146"/>
      <c r="G39" s="146"/>
      <c r="H39" s="146"/>
      <c r="I39" s="146"/>
      <c r="J39" s="146"/>
      <c r="K39" s="146"/>
      <c r="L39" s="146"/>
    </row>
  </sheetData>
  <mergeCells count="20">
    <mergeCell ref="A1:C1"/>
    <mergeCell ref="A11:C11"/>
    <mergeCell ref="A20:C20"/>
    <mergeCell ref="A13:C13"/>
    <mergeCell ref="A14:C14"/>
    <mergeCell ref="A19:C19"/>
    <mergeCell ref="A2:C2"/>
    <mergeCell ref="A3:C3"/>
    <mergeCell ref="A9:C9"/>
    <mergeCell ref="A21:C21"/>
    <mergeCell ref="A39:L39"/>
    <mergeCell ref="A22:C22"/>
    <mergeCell ref="A24:C24"/>
    <mergeCell ref="A30:L30"/>
    <mergeCell ref="A31:L31"/>
    <mergeCell ref="A38:L38"/>
    <mergeCell ref="A32:L32"/>
    <mergeCell ref="A33:L33"/>
    <mergeCell ref="A36:L36"/>
    <mergeCell ref="A37:L37"/>
  </mergeCells>
  <pageMargins left="0.31496062992125984" right="0.31496062992125984" top="0.78740157480314965" bottom="0.78740157480314965" header="0.31496062992125984" footer="0.31496062992125984"/>
  <pageSetup paperSize="9" scale="85" orientation="landscape" r:id="rId1"/>
  <headerFooter>
    <oddHeader>&amp;L&amp;"Arial,Fett"Wirtschaftlichkeitsuntersuchung zur Einrichtung einer Jugendberufsagentur</oddHeader>
    <oddFooter>&amp;R&amp;9Stand: 03.03.2015</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5"/>
  <sheetViews>
    <sheetView zoomScaleNormal="100" workbookViewId="0">
      <selection activeCell="D7" sqref="D7"/>
    </sheetView>
  </sheetViews>
  <sheetFormatPr baseColWidth="10" defaultRowHeight="12.75" x14ac:dyDescent="0.2"/>
  <cols>
    <col min="1" max="1" width="13.28515625" style="59" customWidth="1"/>
    <col min="2" max="2" width="15.140625" style="59" bestFit="1" customWidth="1"/>
    <col min="3" max="3" width="21.28515625" style="59" customWidth="1"/>
    <col min="4" max="4" width="12.5703125" style="59" bestFit="1" customWidth="1"/>
    <col min="5" max="5" width="17.140625" style="59" bestFit="1" customWidth="1"/>
    <col min="6" max="6" width="11.42578125" style="59"/>
    <col min="7" max="8" width="11.85546875" style="59" bestFit="1" customWidth="1"/>
    <col min="9" max="9" width="12.5703125" style="59" bestFit="1" customWidth="1"/>
    <col min="10" max="16384" width="11.42578125" style="59"/>
  </cols>
  <sheetData>
    <row r="1" spans="1:13" x14ac:dyDescent="0.2">
      <c r="A1" s="154" t="s">
        <v>26</v>
      </c>
      <c r="B1" s="169"/>
      <c r="C1" s="169"/>
      <c r="D1" s="36">
        <v>2015</v>
      </c>
      <c r="E1" s="36">
        <v>2016</v>
      </c>
      <c r="F1" s="36">
        <v>2017</v>
      </c>
      <c r="G1" s="36">
        <v>2018</v>
      </c>
      <c r="H1" s="36">
        <v>2019</v>
      </c>
      <c r="I1" s="36">
        <v>2020</v>
      </c>
      <c r="J1" s="37"/>
    </row>
    <row r="2" spans="1:13" x14ac:dyDescent="0.2">
      <c r="A2" s="158" t="s">
        <v>6</v>
      </c>
      <c r="B2" s="158"/>
      <c r="C2" s="159"/>
      <c r="D2" s="37"/>
      <c r="E2" s="37"/>
      <c r="F2" s="37"/>
      <c r="G2" s="37"/>
      <c r="H2" s="37"/>
      <c r="I2" s="37"/>
      <c r="J2" s="37"/>
      <c r="K2" s="37"/>
      <c r="L2" s="37"/>
      <c r="M2" s="37"/>
    </row>
    <row r="3" spans="1:13" x14ac:dyDescent="0.2">
      <c r="A3" s="160" t="s">
        <v>7</v>
      </c>
      <c r="B3" s="160"/>
      <c r="C3" s="161"/>
      <c r="D3" s="38">
        <f t="shared" ref="D3:I3" si="0">SUM(D5:D7)</f>
        <v>202250</v>
      </c>
      <c r="E3" s="38">
        <f t="shared" si="0"/>
        <v>485400</v>
      </c>
      <c r="F3" s="38">
        <f t="shared" si="0"/>
        <v>492680.99999999994</v>
      </c>
      <c r="G3" s="38">
        <f t="shared" si="0"/>
        <v>500071.21499999985</v>
      </c>
      <c r="H3" s="38">
        <f t="shared" si="0"/>
        <v>507572.28322499979</v>
      </c>
      <c r="I3" s="38">
        <f t="shared" si="0"/>
        <v>515185.86747337482</v>
      </c>
      <c r="J3" s="37"/>
      <c r="K3" s="37"/>
      <c r="L3" s="37"/>
      <c r="M3" s="37"/>
    </row>
    <row r="4" spans="1:13" x14ac:dyDescent="0.2">
      <c r="A4" s="39" t="s">
        <v>8</v>
      </c>
      <c r="B4" s="40" t="s">
        <v>9</v>
      </c>
      <c r="C4" s="40" t="s">
        <v>10</v>
      </c>
      <c r="D4" s="37"/>
      <c r="E4" s="37"/>
      <c r="F4" s="37"/>
      <c r="G4" s="37"/>
      <c r="H4" s="37"/>
      <c r="I4" s="37"/>
      <c r="J4" s="37"/>
      <c r="K4" s="37"/>
      <c r="L4" s="37"/>
      <c r="M4" s="37"/>
    </row>
    <row r="5" spans="1:13" x14ac:dyDescent="0.2">
      <c r="A5" s="37" t="s">
        <v>25</v>
      </c>
      <c r="B5" s="41">
        <v>1</v>
      </c>
      <c r="C5" s="42" t="s">
        <v>43</v>
      </c>
      <c r="D5" s="43">
        <f>E5/12*5</f>
        <v>33250</v>
      </c>
      <c r="E5" s="43">
        <v>79800</v>
      </c>
      <c r="F5" s="43">
        <f>E5*1.015</f>
        <v>80996.999999999985</v>
      </c>
      <c r="G5" s="43">
        <f t="shared" ref="G5:I5" si="1">F5*1.015</f>
        <v>82211.954999999973</v>
      </c>
      <c r="H5" s="43">
        <f t="shared" si="1"/>
        <v>83445.134324999963</v>
      </c>
      <c r="I5" s="43">
        <f t="shared" si="1"/>
        <v>84696.811339874956</v>
      </c>
      <c r="J5" s="37"/>
      <c r="K5" s="37"/>
      <c r="L5" s="37"/>
      <c r="M5" s="37"/>
    </row>
    <row r="6" spans="1:13" x14ac:dyDescent="0.2">
      <c r="A6" s="37" t="s">
        <v>33</v>
      </c>
      <c r="B6" s="41">
        <v>6</v>
      </c>
      <c r="C6" s="41" t="s">
        <v>18</v>
      </c>
      <c r="D6" s="43">
        <f>E6/12*5</f>
        <v>169000</v>
      </c>
      <c r="E6" s="43">
        <f xml:space="preserve"> 67600*6</f>
        <v>405600</v>
      </c>
      <c r="F6" s="43">
        <f>E6*1.015</f>
        <v>411683.99999999994</v>
      </c>
      <c r="G6" s="43">
        <f t="shared" ref="G6:I6" si="2">F6*1.015</f>
        <v>417859.25999999989</v>
      </c>
      <c r="H6" s="43">
        <f t="shared" si="2"/>
        <v>424127.14889999985</v>
      </c>
      <c r="I6" s="43">
        <f t="shared" si="2"/>
        <v>430489.05613349983</v>
      </c>
      <c r="J6" s="37"/>
      <c r="K6" s="37"/>
      <c r="L6" s="37"/>
      <c r="M6" s="37"/>
    </row>
    <row r="7" spans="1:13" x14ac:dyDescent="0.2">
      <c r="A7" s="37"/>
      <c r="B7" s="41"/>
      <c r="C7" s="41"/>
      <c r="D7" s="43"/>
      <c r="E7" s="43"/>
      <c r="F7" s="43"/>
      <c r="G7" s="43"/>
      <c r="H7" s="43"/>
      <c r="I7" s="43"/>
      <c r="J7" s="37"/>
      <c r="K7" s="37"/>
      <c r="L7" s="37"/>
      <c r="M7" s="37"/>
    </row>
    <row r="8" spans="1:13" x14ac:dyDescent="0.2">
      <c r="A8" s="37"/>
      <c r="B8" s="37"/>
      <c r="C8" s="37"/>
      <c r="D8" s="37"/>
      <c r="E8" s="37"/>
      <c r="F8" s="37"/>
      <c r="G8" s="37"/>
      <c r="H8" s="37"/>
      <c r="I8" s="37"/>
      <c r="J8" s="37"/>
      <c r="K8" s="37"/>
      <c r="L8" s="37"/>
      <c r="M8" s="37"/>
    </row>
    <row r="9" spans="1:13" x14ac:dyDescent="0.2">
      <c r="A9" s="162" t="s">
        <v>11</v>
      </c>
      <c r="B9" s="162"/>
      <c r="C9" s="162"/>
      <c r="D9" s="38">
        <f>D3/100*20</f>
        <v>40450</v>
      </c>
      <c r="E9" s="38">
        <f t="shared" ref="E9" si="3">E3/100*20</f>
        <v>97080</v>
      </c>
      <c r="F9" s="38">
        <f>E9*1.02</f>
        <v>99021.6</v>
      </c>
      <c r="G9" s="38">
        <f t="shared" ref="G9:I9" si="4">F9*1.02</f>
        <v>101002.03200000001</v>
      </c>
      <c r="H9" s="38">
        <f t="shared" si="4"/>
        <v>103022.07264000001</v>
      </c>
      <c r="I9" s="38">
        <f t="shared" si="4"/>
        <v>105082.51409280002</v>
      </c>
      <c r="J9" s="37"/>
      <c r="K9" s="37"/>
      <c r="L9" s="37"/>
      <c r="M9" s="37"/>
    </row>
    <row r="10" spans="1:13" x14ac:dyDescent="0.2">
      <c r="A10" s="37"/>
      <c r="B10" s="37"/>
      <c r="C10" s="37"/>
      <c r="D10" s="37"/>
      <c r="E10" s="37"/>
      <c r="F10" s="37"/>
      <c r="G10" s="37"/>
      <c r="H10" s="37"/>
      <c r="I10" s="37"/>
      <c r="J10" s="37"/>
      <c r="K10" s="37"/>
      <c r="L10" s="37"/>
      <c r="M10" s="37"/>
    </row>
    <row r="11" spans="1:13" x14ac:dyDescent="0.2">
      <c r="A11" s="60" t="s">
        <v>12</v>
      </c>
      <c r="B11" s="37"/>
      <c r="C11" s="37"/>
      <c r="D11" s="38">
        <v>30000</v>
      </c>
      <c r="E11" s="38">
        <v>4000</v>
      </c>
      <c r="F11" s="38">
        <v>4000</v>
      </c>
      <c r="G11" s="38">
        <v>4000</v>
      </c>
      <c r="H11" s="38">
        <v>4000</v>
      </c>
      <c r="I11" s="38">
        <v>4000</v>
      </c>
      <c r="J11" s="37" t="s">
        <v>38</v>
      </c>
      <c r="K11" s="37"/>
      <c r="L11" s="37"/>
      <c r="M11" s="37"/>
    </row>
    <row r="12" spans="1:13" x14ac:dyDescent="0.2">
      <c r="A12" s="37"/>
      <c r="B12" s="37"/>
      <c r="C12" s="37"/>
      <c r="D12" s="37"/>
      <c r="E12" s="37"/>
      <c r="F12" s="37"/>
      <c r="G12" s="37"/>
      <c r="H12" s="37"/>
      <c r="I12" s="37"/>
      <c r="J12" s="37" t="s">
        <v>39</v>
      </c>
      <c r="K12" s="37"/>
      <c r="L12" s="37"/>
      <c r="M12" s="37"/>
    </row>
    <row r="13" spans="1:13" ht="30" customHeight="1" x14ac:dyDescent="0.2">
      <c r="A13" s="147" t="s">
        <v>13</v>
      </c>
      <c r="B13" s="164"/>
      <c r="C13" s="164"/>
      <c r="D13" s="48">
        <f t="shared" ref="D13:I13" si="5">SUM(D3+D9+D11)</f>
        <v>272700</v>
      </c>
      <c r="E13" s="48">
        <f t="shared" si="5"/>
        <v>586480</v>
      </c>
      <c r="F13" s="48">
        <f t="shared" si="5"/>
        <v>595702.6</v>
      </c>
      <c r="G13" s="48">
        <f t="shared" si="5"/>
        <v>605073.24699999986</v>
      </c>
      <c r="H13" s="48">
        <f t="shared" si="5"/>
        <v>614594.35586499982</v>
      </c>
      <c r="I13" s="48">
        <f t="shared" si="5"/>
        <v>624268.38156617479</v>
      </c>
      <c r="J13" s="37"/>
      <c r="K13" s="37"/>
      <c r="L13" s="37"/>
      <c r="M13" s="37"/>
    </row>
    <row r="14" spans="1:13" x14ac:dyDescent="0.2">
      <c r="A14" s="37"/>
      <c r="B14" s="37"/>
      <c r="C14" s="37"/>
      <c r="D14" s="37"/>
      <c r="E14" s="37"/>
      <c r="F14" s="37"/>
      <c r="G14" s="37"/>
      <c r="H14" s="37"/>
      <c r="I14" s="37"/>
      <c r="J14" s="37"/>
      <c r="K14" s="37"/>
      <c r="L14" s="37"/>
      <c r="M14" s="37"/>
    </row>
    <row r="15" spans="1:13" x14ac:dyDescent="0.2">
      <c r="A15" s="52"/>
      <c r="B15" s="52"/>
      <c r="C15" s="52"/>
      <c r="D15" s="52"/>
      <c r="E15" s="52"/>
      <c r="F15" s="52"/>
      <c r="G15" s="52"/>
      <c r="H15" s="52"/>
      <c r="I15" s="52"/>
      <c r="J15" s="37"/>
      <c r="K15" s="37"/>
      <c r="L15" s="37"/>
      <c r="M15" s="37"/>
    </row>
    <row r="16" spans="1:13" x14ac:dyDescent="0.2">
      <c r="A16" s="37"/>
      <c r="B16" s="37"/>
      <c r="C16" s="37"/>
      <c r="D16" s="37"/>
      <c r="E16" s="37"/>
      <c r="F16" s="37"/>
      <c r="G16" s="37"/>
      <c r="H16" s="37"/>
      <c r="I16" s="37"/>
      <c r="J16" s="37"/>
      <c r="K16" s="37"/>
      <c r="L16" s="37"/>
      <c r="M16" s="37"/>
    </row>
    <row r="17" spans="1:13" x14ac:dyDescent="0.2">
      <c r="A17" s="37"/>
      <c r="B17" s="37"/>
      <c r="C17" s="53"/>
      <c r="D17" s="36">
        <v>2015</v>
      </c>
      <c r="E17" s="36">
        <v>2016</v>
      </c>
      <c r="F17" s="36">
        <v>2017</v>
      </c>
      <c r="G17" s="36">
        <v>2018</v>
      </c>
      <c r="H17" s="36">
        <v>2019</v>
      </c>
      <c r="I17" s="36">
        <v>2020</v>
      </c>
      <c r="J17" s="37"/>
      <c r="K17" s="37"/>
      <c r="L17" s="37"/>
      <c r="M17" s="37"/>
    </row>
    <row r="18" spans="1:13" x14ac:dyDescent="0.2">
      <c r="A18" s="158" t="s">
        <v>14</v>
      </c>
      <c r="B18" s="158"/>
      <c r="C18" s="159"/>
      <c r="D18" s="37"/>
      <c r="E18" s="37"/>
      <c r="F18" s="37"/>
      <c r="G18" s="37"/>
      <c r="H18" s="37"/>
      <c r="I18" s="37"/>
      <c r="J18" s="37"/>
      <c r="K18" s="37"/>
      <c r="L18" s="37"/>
      <c r="M18" s="37"/>
    </row>
    <row r="19" spans="1:13" x14ac:dyDescent="0.2">
      <c r="A19" s="163" t="s">
        <v>62</v>
      </c>
      <c r="B19" s="135"/>
      <c r="C19" s="135"/>
      <c r="D19" s="61">
        <f>D53</f>
        <v>0</v>
      </c>
      <c r="E19" s="61">
        <f t="shared" ref="E19:I19" si="6">E53</f>
        <v>0</v>
      </c>
      <c r="F19" s="61">
        <f t="shared" si="6"/>
        <v>30234.375</v>
      </c>
      <c r="G19" s="61">
        <f t="shared" si="6"/>
        <v>72562.5</v>
      </c>
      <c r="H19" s="61">
        <f t="shared" si="6"/>
        <v>102796.875</v>
      </c>
      <c r="I19" s="61">
        <f t="shared" si="6"/>
        <v>145125</v>
      </c>
      <c r="J19" s="37"/>
      <c r="K19" s="37"/>
      <c r="L19" s="37"/>
      <c r="M19" s="37"/>
    </row>
    <row r="20" spans="1:13" x14ac:dyDescent="0.2">
      <c r="A20" s="37"/>
      <c r="B20" s="37"/>
      <c r="C20" s="37"/>
      <c r="D20" s="45"/>
      <c r="E20" s="45"/>
      <c r="F20" s="45"/>
      <c r="G20" s="45"/>
      <c r="H20" s="45"/>
      <c r="I20" s="45"/>
      <c r="J20" s="37"/>
      <c r="K20" s="37"/>
      <c r="L20" s="37"/>
      <c r="M20" s="37"/>
    </row>
    <row r="21" spans="1:13" ht="30" customHeight="1" x14ac:dyDescent="0.2">
      <c r="A21" s="147" t="s">
        <v>13</v>
      </c>
      <c r="B21" s="164"/>
      <c r="C21" s="164"/>
      <c r="D21" s="48">
        <f t="shared" ref="D21:I21" si="7">D19</f>
        <v>0</v>
      </c>
      <c r="E21" s="48">
        <f t="shared" si="7"/>
        <v>0</v>
      </c>
      <c r="F21" s="48">
        <f t="shared" si="7"/>
        <v>30234.375</v>
      </c>
      <c r="G21" s="48">
        <f t="shared" si="7"/>
        <v>72562.5</v>
      </c>
      <c r="H21" s="48">
        <f t="shared" si="7"/>
        <v>102796.875</v>
      </c>
      <c r="I21" s="48">
        <f t="shared" si="7"/>
        <v>145125</v>
      </c>
      <c r="J21" s="37"/>
      <c r="K21" s="37"/>
      <c r="L21" s="37"/>
      <c r="M21" s="37"/>
    </row>
    <row r="22" spans="1:13" x14ac:dyDescent="0.2">
      <c r="A22" s="37"/>
      <c r="B22" s="37"/>
      <c r="C22" s="37"/>
      <c r="D22" s="37"/>
      <c r="E22" s="37"/>
      <c r="F22" s="37"/>
      <c r="G22" s="37"/>
      <c r="H22" s="37"/>
      <c r="I22" s="37"/>
      <c r="J22" s="45"/>
      <c r="K22" s="37"/>
      <c r="L22" s="37"/>
      <c r="M22" s="37"/>
    </row>
    <row r="23" spans="1:13" x14ac:dyDescent="0.2">
      <c r="A23" s="37"/>
      <c r="B23" s="37"/>
      <c r="C23" s="37"/>
      <c r="D23" s="37"/>
      <c r="E23" s="37"/>
      <c r="F23" s="37"/>
      <c r="G23" s="37"/>
      <c r="H23" s="37"/>
      <c r="I23" s="37"/>
      <c r="J23" s="45"/>
      <c r="K23" s="37"/>
      <c r="L23" s="37"/>
      <c r="M23" s="37"/>
    </row>
    <row r="24" spans="1:13" x14ac:dyDescent="0.2">
      <c r="A24" s="106"/>
      <c r="B24" s="110"/>
      <c r="C24" s="110"/>
      <c r="D24" s="110"/>
      <c r="E24" s="110"/>
      <c r="F24" s="110"/>
      <c r="G24" s="37"/>
      <c r="H24" s="37"/>
      <c r="I24" s="37"/>
      <c r="J24" s="45"/>
      <c r="K24" s="37"/>
      <c r="L24" s="37"/>
      <c r="M24" s="37"/>
    </row>
    <row r="25" spans="1:13" x14ac:dyDescent="0.2">
      <c r="A25" s="175" t="s">
        <v>143</v>
      </c>
      <c r="B25" s="176"/>
      <c r="C25" s="176"/>
      <c r="D25" s="176"/>
      <c r="E25" s="176"/>
      <c r="F25" s="177" t="s">
        <v>124</v>
      </c>
      <c r="G25" s="178"/>
      <c r="H25" s="111" t="s">
        <v>84</v>
      </c>
      <c r="I25" s="37"/>
      <c r="J25" s="45"/>
      <c r="K25" s="37"/>
      <c r="L25" s="37"/>
      <c r="M25" s="37"/>
    </row>
    <row r="26" spans="1:13" x14ac:dyDescent="0.2">
      <c r="A26" s="180" t="s">
        <v>83</v>
      </c>
      <c r="B26" s="180"/>
      <c r="C26" s="180"/>
      <c r="D26" s="180"/>
      <c r="E26" s="180"/>
      <c r="F26" s="179"/>
      <c r="G26" s="170"/>
      <c r="H26" s="112"/>
      <c r="I26" s="37"/>
      <c r="J26" s="45"/>
      <c r="K26" s="37"/>
      <c r="L26" s="37"/>
      <c r="M26" s="37"/>
    </row>
    <row r="27" spans="1:13" x14ac:dyDescent="0.2">
      <c r="A27" s="166" t="s">
        <v>123</v>
      </c>
      <c r="B27" s="180"/>
      <c r="C27" s="180"/>
      <c r="D27" s="180"/>
      <c r="E27" s="180"/>
      <c r="F27" s="118">
        <f>2*1110</f>
        <v>2220</v>
      </c>
      <c r="G27" s="170"/>
      <c r="H27" s="112">
        <f>F27/27*50000</f>
        <v>4111111.1111111115</v>
      </c>
      <c r="I27" s="37"/>
      <c r="J27" s="45"/>
      <c r="K27" s="37"/>
      <c r="L27" s="37"/>
      <c r="M27" s="37"/>
    </row>
    <row r="28" spans="1:13" x14ac:dyDescent="0.2">
      <c r="A28" s="166" t="s">
        <v>125</v>
      </c>
      <c r="B28" s="180"/>
      <c r="C28" s="180"/>
      <c r="D28" s="180"/>
      <c r="E28" s="180"/>
      <c r="F28" s="118">
        <f>1.75*208</f>
        <v>364</v>
      </c>
      <c r="G28" s="170"/>
      <c r="H28" s="112">
        <f>F28/27*50000</f>
        <v>674074.07407407404</v>
      </c>
      <c r="I28" s="37"/>
      <c r="J28" s="45"/>
      <c r="K28" s="37"/>
      <c r="L28" s="37"/>
      <c r="M28" s="37"/>
    </row>
    <row r="29" spans="1:13" x14ac:dyDescent="0.2">
      <c r="A29" s="166" t="s">
        <v>126</v>
      </c>
      <c r="B29" s="180"/>
      <c r="C29" s="180"/>
      <c r="D29" s="180"/>
      <c r="E29" s="180"/>
      <c r="F29" s="118">
        <f>1*1110</f>
        <v>1110</v>
      </c>
      <c r="G29" s="170"/>
      <c r="H29" s="112">
        <f>F29/27*50000</f>
        <v>2055555.5555555557</v>
      </c>
      <c r="I29" s="37"/>
      <c r="J29" s="45"/>
      <c r="K29" s="37"/>
      <c r="L29" s="37"/>
      <c r="M29" s="37"/>
    </row>
    <row r="30" spans="1:13" ht="26.25" customHeight="1" x14ac:dyDescent="0.2">
      <c r="A30" s="166" t="s">
        <v>142</v>
      </c>
      <c r="B30" s="180"/>
      <c r="C30" s="180"/>
      <c r="D30" s="180"/>
      <c r="E30" s="180"/>
      <c r="F30" s="118"/>
      <c r="G30" s="170"/>
      <c r="H30" s="112">
        <f>4*50000*0.7</f>
        <v>140000</v>
      </c>
      <c r="I30" s="37"/>
      <c r="J30" s="45"/>
      <c r="K30" s="37"/>
      <c r="L30" s="37"/>
      <c r="M30" s="37"/>
    </row>
    <row r="31" spans="1:13" x14ac:dyDescent="0.2">
      <c r="A31" s="166" t="s">
        <v>127</v>
      </c>
      <c r="B31" s="180"/>
      <c r="C31" s="180"/>
      <c r="D31" s="180"/>
      <c r="E31" s="180"/>
      <c r="F31" s="118">
        <f>2.44*25</f>
        <v>61</v>
      </c>
      <c r="G31" s="170"/>
      <c r="H31" s="112">
        <f>F31/25*50000</f>
        <v>122000</v>
      </c>
      <c r="I31" s="37"/>
      <c r="J31" s="45"/>
      <c r="K31" s="37"/>
      <c r="L31" s="37"/>
      <c r="M31" s="37"/>
    </row>
    <row r="32" spans="1:13" x14ac:dyDescent="0.2">
      <c r="A32" s="166" t="s">
        <v>145</v>
      </c>
      <c r="B32" s="180"/>
      <c r="C32" s="180"/>
      <c r="D32" s="180"/>
      <c r="E32" s="180"/>
      <c r="F32" s="118">
        <f>2.88*25</f>
        <v>72</v>
      </c>
      <c r="G32" s="170"/>
      <c r="H32" s="112">
        <f>F32/25*50000</f>
        <v>144000</v>
      </c>
      <c r="I32" s="37"/>
      <c r="J32" s="45"/>
      <c r="K32" s="37"/>
      <c r="L32" s="37"/>
      <c r="M32" s="37"/>
    </row>
    <row r="33" spans="1:13" x14ac:dyDescent="0.2">
      <c r="A33" s="181" t="s">
        <v>13</v>
      </c>
      <c r="B33" s="174"/>
      <c r="C33" s="174"/>
      <c r="D33" s="174"/>
      <c r="E33" s="174"/>
      <c r="F33" s="159"/>
      <c r="G33" s="136"/>
      <c r="H33" s="38">
        <f>SUM(H27:H32)</f>
        <v>7246740.7407407416</v>
      </c>
      <c r="I33" s="37"/>
      <c r="J33" s="45"/>
      <c r="K33" s="37"/>
      <c r="L33" s="37"/>
      <c r="M33" s="37"/>
    </row>
    <row r="34" spans="1:13" x14ac:dyDescent="0.2">
      <c r="A34" s="106"/>
      <c r="B34" s="110"/>
      <c r="C34" s="110"/>
      <c r="D34" s="110"/>
      <c r="E34" s="110"/>
      <c r="F34" s="110"/>
      <c r="G34" s="37"/>
      <c r="H34" s="37"/>
      <c r="I34" s="37"/>
      <c r="J34" s="45"/>
      <c r="K34" s="37"/>
      <c r="L34" s="37"/>
      <c r="M34" s="37"/>
    </row>
    <row r="35" spans="1:13" ht="25.5" customHeight="1" x14ac:dyDescent="0.2">
      <c r="A35" s="173" t="s">
        <v>144</v>
      </c>
      <c r="B35" s="174"/>
      <c r="C35" s="174"/>
      <c r="D35" s="174"/>
      <c r="E35" s="174"/>
      <c r="F35" s="174"/>
      <c r="G35" s="174"/>
      <c r="H35" s="174"/>
      <c r="I35" s="174"/>
      <c r="J35" s="174"/>
      <c r="K35" s="174"/>
      <c r="L35" s="174"/>
      <c r="M35" s="174"/>
    </row>
    <row r="36" spans="1:13" x14ac:dyDescent="0.2">
      <c r="A36" s="37"/>
      <c r="B36" s="37"/>
      <c r="C36" s="37"/>
      <c r="D36" s="37"/>
      <c r="E36" s="37"/>
      <c r="F36" s="37"/>
      <c r="G36" s="37"/>
      <c r="H36" s="37"/>
      <c r="I36" s="37"/>
      <c r="J36" s="45"/>
      <c r="K36" s="37"/>
      <c r="L36" s="37"/>
      <c r="M36" s="37"/>
    </row>
    <row r="37" spans="1:13" x14ac:dyDescent="0.2">
      <c r="A37" s="37"/>
      <c r="B37" s="37"/>
      <c r="C37" s="37"/>
      <c r="D37" s="37"/>
      <c r="E37" s="37"/>
      <c r="F37" s="37"/>
      <c r="G37" s="37"/>
      <c r="H37" s="37"/>
      <c r="I37" s="37"/>
      <c r="J37" s="45"/>
      <c r="K37" s="37"/>
      <c r="L37" s="37"/>
      <c r="M37" s="37"/>
    </row>
    <row r="38" spans="1:13" x14ac:dyDescent="0.2">
      <c r="A38" s="37"/>
      <c r="B38" s="37"/>
      <c r="C38" s="37"/>
      <c r="D38" s="37"/>
      <c r="E38" s="37"/>
      <c r="F38" s="37"/>
      <c r="G38" s="37"/>
      <c r="H38" s="37"/>
      <c r="I38" s="37"/>
      <c r="J38" s="45"/>
      <c r="K38" s="37"/>
      <c r="L38" s="37"/>
      <c r="M38" s="37"/>
    </row>
    <row r="39" spans="1:13" x14ac:dyDescent="0.2">
      <c r="A39" s="37"/>
      <c r="B39" s="37"/>
      <c r="C39" s="37"/>
      <c r="D39" s="37"/>
      <c r="E39" s="37"/>
      <c r="F39" s="37"/>
      <c r="G39" s="37"/>
      <c r="H39" s="37"/>
      <c r="I39" s="37"/>
      <c r="J39" s="45"/>
      <c r="K39" s="37"/>
      <c r="L39" s="37"/>
      <c r="M39" s="37"/>
    </row>
    <row r="40" spans="1:13" x14ac:dyDescent="0.2">
      <c r="A40" s="37"/>
      <c r="B40" s="37"/>
      <c r="C40" s="37"/>
      <c r="D40" s="37"/>
      <c r="E40" s="37"/>
      <c r="F40" s="37"/>
      <c r="G40" s="37"/>
      <c r="H40" s="37"/>
      <c r="I40" s="37"/>
      <c r="J40" s="45"/>
      <c r="K40" s="37"/>
      <c r="L40" s="37"/>
      <c r="M40" s="37"/>
    </row>
    <row r="41" spans="1:13" x14ac:dyDescent="0.2">
      <c r="A41" s="37"/>
      <c r="B41" s="37"/>
      <c r="C41" s="37"/>
      <c r="D41" s="37"/>
      <c r="E41" s="37"/>
      <c r="F41" s="37"/>
      <c r="G41" s="37"/>
      <c r="H41" s="37"/>
      <c r="I41" s="37"/>
      <c r="J41" s="45"/>
      <c r="K41" s="37"/>
      <c r="L41" s="37"/>
      <c r="M41" s="37"/>
    </row>
    <row r="42" spans="1:13" x14ac:dyDescent="0.2">
      <c r="A42" s="37"/>
      <c r="B42" s="37"/>
      <c r="C42" s="37"/>
      <c r="D42" s="37"/>
      <c r="E42" s="37"/>
      <c r="F42" s="37"/>
      <c r="G42" s="37"/>
      <c r="H42" s="37"/>
      <c r="I42" s="37"/>
      <c r="J42" s="45"/>
      <c r="K42" s="37"/>
      <c r="L42" s="37"/>
      <c r="M42" s="37"/>
    </row>
    <row r="43" spans="1:13" x14ac:dyDescent="0.2">
      <c r="A43" s="37"/>
      <c r="B43" s="37"/>
      <c r="C43" s="37"/>
      <c r="D43" s="37"/>
      <c r="E43" s="37"/>
      <c r="F43" s="37"/>
      <c r="G43" s="37"/>
      <c r="H43" s="37"/>
      <c r="I43" s="37"/>
      <c r="J43" s="45"/>
      <c r="K43" s="37"/>
      <c r="L43" s="37"/>
      <c r="M43" s="37"/>
    </row>
    <row r="44" spans="1:13" x14ac:dyDescent="0.2">
      <c r="A44" s="56" t="s">
        <v>71</v>
      </c>
      <c r="B44" s="37"/>
      <c r="C44" s="37"/>
      <c r="D44" s="37"/>
      <c r="E44" s="37"/>
      <c r="F44" s="37"/>
      <c r="G44" s="37"/>
      <c r="H44" s="37"/>
      <c r="I44" s="37"/>
      <c r="J44" s="45"/>
      <c r="K44" s="37"/>
      <c r="L44" s="37"/>
      <c r="M44" s="37"/>
    </row>
    <row r="45" spans="1:13" ht="105" customHeight="1" x14ac:dyDescent="0.2">
      <c r="A45" s="171" t="s">
        <v>81</v>
      </c>
      <c r="B45" s="172"/>
      <c r="C45" s="172"/>
      <c r="D45" s="172"/>
      <c r="E45" s="172"/>
      <c r="F45" s="172"/>
      <c r="G45" s="172"/>
      <c r="H45" s="172"/>
      <c r="I45" s="172"/>
      <c r="J45" s="172"/>
      <c r="K45" s="172"/>
      <c r="L45" s="172"/>
      <c r="M45" s="172"/>
    </row>
    <row r="46" spans="1:13" ht="29.25" customHeight="1" x14ac:dyDescent="0.2">
      <c r="A46" s="167" t="s">
        <v>122</v>
      </c>
      <c r="B46" s="168"/>
      <c r="C46" s="168"/>
      <c r="D46" s="62">
        <v>2015</v>
      </c>
      <c r="E46" s="62">
        <v>2016</v>
      </c>
      <c r="F46" s="62">
        <v>2017</v>
      </c>
      <c r="G46" s="62">
        <v>2018</v>
      </c>
      <c r="H46" s="62">
        <v>2019</v>
      </c>
      <c r="I46" s="62">
        <v>2020</v>
      </c>
      <c r="J46" s="45"/>
      <c r="K46" s="37"/>
      <c r="L46" s="37"/>
      <c r="M46" s="37"/>
    </row>
    <row r="47" spans="1:13" x14ac:dyDescent="0.2">
      <c r="A47" s="165" t="s">
        <v>65</v>
      </c>
      <c r="B47" s="166"/>
      <c r="C47" s="166"/>
      <c r="D47" s="63"/>
      <c r="E47" s="63"/>
      <c r="F47" s="63">
        <v>1</v>
      </c>
      <c r="G47" s="63">
        <v>1</v>
      </c>
      <c r="H47" s="63">
        <v>2</v>
      </c>
      <c r="I47" s="63">
        <v>2</v>
      </c>
      <c r="J47" s="45"/>
      <c r="K47" s="37"/>
      <c r="L47" s="37"/>
      <c r="M47" s="37"/>
    </row>
    <row r="48" spans="1:13" x14ac:dyDescent="0.2">
      <c r="A48" s="165" t="s">
        <v>66</v>
      </c>
      <c r="B48" s="166"/>
      <c r="C48" s="166"/>
      <c r="D48" s="63"/>
      <c r="E48" s="63"/>
      <c r="F48" s="63">
        <v>22.5</v>
      </c>
      <c r="G48" s="63">
        <v>22.5</v>
      </c>
      <c r="H48" s="63">
        <v>45</v>
      </c>
      <c r="I48" s="63">
        <v>45</v>
      </c>
      <c r="J48" s="45"/>
      <c r="K48" s="37"/>
      <c r="L48" s="37"/>
      <c r="M48" s="37"/>
    </row>
    <row r="49" spans="1:13" ht="30" customHeight="1" x14ac:dyDescent="0.2">
      <c r="A49" s="165" t="s">
        <v>67</v>
      </c>
      <c r="B49" s="166"/>
      <c r="C49" s="166"/>
      <c r="D49" s="64"/>
      <c r="E49" s="64"/>
      <c r="F49" s="65">
        <f>F48*4300</f>
        <v>96750</v>
      </c>
      <c r="G49" s="65">
        <f t="shared" ref="G49:I49" si="8">G48*4300</f>
        <v>96750</v>
      </c>
      <c r="H49" s="65">
        <f t="shared" si="8"/>
        <v>193500</v>
      </c>
      <c r="I49" s="65">
        <f t="shared" si="8"/>
        <v>193500</v>
      </c>
      <c r="J49" s="45"/>
      <c r="K49" s="37"/>
      <c r="L49" s="37"/>
      <c r="M49" s="37"/>
    </row>
    <row r="50" spans="1:13" x14ac:dyDescent="0.2">
      <c r="A50" s="165" t="s">
        <v>64</v>
      </c>
      <c r="B50" s="166"/>
      <c r="C50" s="166"/>
      <c r="D50" s="64"/>
      <c r="E50" s="64"/>
      <c r="F50" s="64">
        <f>F49/12*5</f>
        <v>40312.5</v>
      </c>
      <c r="G50" s="64">
        <f>G49/12*5</f>
        <v>40312.5</v>
      </c>
      <c r="H50" s="64">
        <f>H49/12*5</f>
        <v>80625</v>
      </c>
      <c r="I50" s="64">
        <f>I49/12*5</f>
        <v>80625</v>
      </c>
      <c r="J50" s="45"/>
      <c r="K50" s="37"/>
      <c r="L50" s="37"/>
      <c r="M50" s="37"/>
    </row>
    <row r="51" spans="1:13" x14ac:dyDescent="0.2">
      <c r="A51" s="165" t="s">
        <v>63</v>
      </c>
      <c r="B51" s="166"/>
      <c r="C51" s="166"/>
      <c r="D51" s="64"/>
      <c r="E51" s="64"/>
      <c r="F51" s="64"/>
      <c r="G51" s="64">
        <f>F49/12*7</f>
        <v>56437.5</v>
      </c>
      <c r="H51" s="64">
        <f>G49/12*7</f>
        <v>56437.5</v>
      </c>
      <c r="I51" s="64">
        <f>H49/12*7</f>
        <v>112875</v>
      </c>
      <c r="J51" s="45"/>
      <c r="K51" s="37"/>
      <c r="L51" s="37"/>
      <c r="M51" s="37"/>
    </row>
    <row r="52" spans="1:13" x14ac:dyDescent="0.2">
      <c r="A52" s="66" t="s">
        <v>68</v>
      </c>
      <c r="B52" s="66"/>
      <c r="C52" s="66"/>
      <c r="D52" s="67"/>
      <c r="E52" s="67"/>
      <c r="F52" s="67">
        <f>SUM(F50:F51)</f>
        <v>40312.5</v>
      </c>
      <c r="G52" s="67">
        <f t="shared" ref="G52:I52" si="9">SUM(G50:G51)</f>
        <v>96750</v>
      </c>
      <c r="H52" s="67">
        <f t="shared" si="9"/>
        <v>137062.5</v>
      </c>
      <c r="I52" s="67">
        <f t="shared" si="9"/>
        <v>193500</v>
      </c>
      <c r="J52" s="45"/>
      <c r="K52" s="37"/>
      <c r="L52" s="37"/>
      <c r="M52" s="37"/>
    </row>
    <row r="53" spans="1:13" x14ac:dyDescent="0.2">
      <c r="A53" s="165" t="s">
        <v>69</v>
      </c>
      <c r="B53" s="166"/>
      <c r="C53" s="166"/>
      <c r="D53" s="64"/>
      <c r="E53" s="64"/>
      <c r="F53" s="64">
        <f>F52/4*3</f>
        <v>30234.375</v>
      </c>
      <c r="G53" s="64">
        <f t="shared" ref="G53:I53" si="10">G52/4*3</f>
        <v>72562.5</v>
      </c>
      <c r="H53" s="64">
        <f t="shared" si="10"/>
        <v>102796.875</v>
      </c>
      <c r="I53" s="64">
        <f t="shared" si="10"/>
        <v>145125</v>
      </c>
      <c r="J53" s="45"/>
      <c r="K53" s="37"/>
      <c r="L53" s="37"/>
      <c r="M53" s="37"/>
    </row>
    <row r="54" spans="1:13" x14ac:dyDescent="0.2">
      <c r="A54" s="165" t="s">
        <v>70</v>
      </c>
      <c r="B54" s="166"/>
      <c r="C54" s="166"/>
      <c r="D54" s="63"/>
      <c r="E54" s="63"/>
      <c r="F54" s="64">
        <f>F52/4</f>
        <v>10078.125</v>
      </c>
      <c r="G54" s="64">
        <f t="shared" ref="G54:I54" si="11">G52/4</f>
        <v>24187.5</v>
      </c>
      <c r="H54" s="64">
        <f t="shared" si="11"/>
        <v>34265.625</v>
      </c>
      <c r="I54" s="64">
        <f t="shared" si="11"/>
        <v>48375</v>
      </c>
      <c r="J54" s="45"/>
      <c r="K54" s="37"/>
      <c r="L54" s="37"/>
      <c r="M54" s="37"/>
    </row>
    <row r="55" spans="1:13" x14ac:dyDescent="0.2">
      <c r="A55" s="37"/>
      <c r="B55" s="37"/>
      <c r="C55" s="37"/>
      <c r="D55" s="37"/>
      <c r="E55" s="37"/>
      <c r="F55" s="45"/>
      <c r="G55" s="37"/>
      <c r="H55" s="37"/>
      <c r="I55" s="37"/>
      <c r="J55" s="45"/>
      <c r="K55" s="37"/>
      <c r="L55" s="37"/>
      <c r="M55" s="37"/>
    </row>
  </sheetData>
  <mergeCells count="36">
    <mergeCell ref="F28:G28"/>
    <mergeCell ref="F33:G33"/>
    <mergeCell ref="A35:M35"/>
    <mergeCell ref="A25:E25"/>
    <mergeCell ref="F25:G25"/>
    <mergeCell ref="F27:G27"/>
    <mergeCell ref="F26:G26"/>
    <mergeCell ref="A26:E26"/>
    <mergeCell ref="A27:E27"/>
    <mergeCell ref="A28:E28"/>
    <mergeCell ref="A29:E29"/>
    <mergeCell ref="A30:E30"/>
    <mergeCell ref="A31:E31"/>
    <mergeCell ref="A32:E32"/>
    <mergeCell ref="A33:E33"/>
    <mergeCell ref="F29:G29"/>
    <mergeCell ref="F30:G30"/>
    <mergeCell ref="F31:G31"/>
    <mergeCell ref="F32:G32"/>
    <mergeCell ref="A45:M45"/>
    <mergeCell ref="A54:C54"/>
    <mergeCell ref="A48:C48"/>
    <mergeCell ref="A49:C49"/>
    <mergeCell ref="A50:C50"/>
    <mergeCell ref="A51:C51"/>
    <mergeCell ref="A53:C53"/>
    <mergeCell ref="A2:C2"/>
    <mergeCell ref="A3:C3"/>
    <mergeCell ref="A1:C1"/>
    <mergeCell ref="A9:C9"/>
    <mergeCell ref="A13:C13"/>
    <mergeCell ref="A19:C19"/>
    <mergeCell ref="A18:C18"/>
    <mergeCell ref="A21:C21"/>
    <mergeCell ref="A47:C47"/>
    <mergeCell ref="A46:C46"/>
  </mergeCells>
  <pageMargins left="0.19685039370078741" right="0.19685039370078741" top="0.78740157480314965" bottom="0.39370078740157483" header="0.31496062992125984" footer="0.31496062992125984"/>
  <pageSetup paperSize="9" scale="85" orientation="landscape" r:id="rId1"/>
  <headerFooter>
    <oddHeader>&amp;L&amp;"Arial,Fett"Wirtschaftlichkeitsuntersuchung zur Einrichtung einer Jugendberufsagentur</oddHeader>
    <oddFooter>&amp;R&amp;9Stand: 03.03.2015</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4"/>
  <sheetViews>
    <sheetView zoomScaleNormal="100" workbookViewId="0">
      <selection activeCell="D7" sqref="D7"/>
    </sheetView>
  </sheetViews>
  <sheetFormatPr baseColWidth="10" defaultRowHeight="12.75" x14ac:dyDescent="0.2"/>
  <cols>
    <col min="1" max="1" width="26" style="37" customWidth="1"/>
    <col min="2" max="2" width="15.140625" style="37" bestFit="1" customWidth="1"/>
    <col min="3" max="3" width="20" style="37" bestFit="1" customWidth="1"/>
    <col min="4" max="16384" width="11.42578125" style="37"/>
  </cols>
  <sheetData>
    <row r="1" spans="1:9" x14ac:dyDescent="0.2">
      <c r="A1" s="154" t="s">
        <v>27</v>
      </c>
      <c r="B1" s="154"/>
      <c r="C1" s="154"/>
      <c r="D1" s="36">
        <v>2015</v>
      </c>
      <c r="E1" s="36">
        <v>2016</v>
      </c>
      <c r="F1" s="36">
        <v>2017</v>
      </c>
      <c r="G1" s="36">
        <v>2018</v>
      </c>
      <c r="H1" s="36">
        <v>2019</v>
      </c>
      <c r="I1" s="36">
        <v>2020</v>
      </c>
    </row>
    <row r="2" spans="1:9" x14ac:dyDescent="0.2">
      <c r="A2" s="158" t="s">
        <v>6</v>
      </c>
      <c r="B2" s="158"/>
      <c r="C2" s="159"/>
    </row>
    <row r="3" spans="1:9" x14ac:dyDescent="0.2">
      <c r="A3" s="160" t="s">
        <v>7</v>
      </c>
      <c r="B3" s="160"/>
      <c r="C3" s="161"/>
      <c r="D3" s="45">
        <f t="shared" ref="D3:I3" si="0">SUM(D5:D8)</f>
        <v>104333.33333333334</v>
      </c>
      <c r="E3" s="45">
        <f t="shared" si="0"/>
        <v>385600</v>
      </c>
      <c r="F3" s="45">
        <f t="shared" si="0"/>
        <v>391384</v>
      </c>
      <c r="G3" s="45">
        <f t="shared" si="0"/>
        <v>397254.75999999989</v>
      </c>
      <c r="H3" s="45">
        <f t="shared" si="0"/>
        <v>403213.58139999991</v>
      </c>
      <c r="I3" s="45">
        <f t="shared" si="0"/>
        <v>409261.78512099985</v>
      </c>
    </row>
    <row r="4" spans="1:9" x14ac:dyDescent="0.2">
      <c r="A4" s="39" t="s">
        <v>8</v>
      </c>
      <c r="B4" s="40" t="s">
        <v>9</v>
      </c>
      <c r="C4" s="40" t="s">
        <v>10</v>
      </c>
    </row>
    <row r="5" spans="1:9" x14ac:dyDescent="0.2">
      <c r="A5" s="37" t="s">
        <v>35</v>
      </c>
      <c r="B5" s="41">
        <v>1</v>
      </c>
      <c r="C5" s="41" t="s">
        <v>18</v>
      </c>
      <c r="D5" s="43"/>
      <c r="E5" s="43">
        <v>67600</v>
      </c>
      <c r="F5" s="43">
        <f>E5*1.015</f>
        <v>68614</v>
      </c>
      <c r="G5" s="43">
        <f t="shared" ref="G5:I5" si="1">F5*1.015</f>
        <v>69643.209999999992</v>
      </c>
      <c r="H5" s="43">
        <f t="shared" si="1"/>
        <v>70687.858149999985</v>
      </c>
      <c r="I5" s="43">
        <f t="shared" si="1"/>
        <v>71748.176022249972</v>
      </c>
    </row>
    <row r="6" spans="1:9" x14ac:dyDescent="0.2">
      <c r="A6" s="69" t="s">
        <v>50</v>
      </c>
      <c r="B6" s="70">
        <v>1</v>
      </c>
      <c r="C6" s="70" t="s">
        <v>18</v>
      </c>
      <c r="D6" s="71"/>
      <c r="E6" s="71">
        <v>67600</v>
      </c>
      <c r="F6" s="43">
        <f t="shared" ref="F6:I7" si="2">E6*1.015</f>
        <v>68614</v>
      </c>
      <c r="G6" s="43">
        <f t="shared" si="2"/>
        <v>69643.209999999992</v>
      </c>
      <c r="H6" s="43">
        <f t="shared" si="2"/>
        <v>70687.858149999985</v>
      </c>
      <c r="I6" s="43">
        <f t="shared" si="2"/>
        <v>71748.176022249972</v>
      </c>
    </row>
    <row r="7" spans="1:9" x14ac:dyDescent="0.2">
      <c r="A7" s="37" t="s">
        <v>28</v>
      </c>
      <c r="B7" s="41">
        <v>4</v>
      </c>
      <c r="C7" s="41" t="s">
        <v>19</v>
      </c>
      <c r="D7" s="43">
        <f>E7/12*5</f>
        <v>104333.33333333334</v>
      </c>
      <c r="E7" s="43">
        <f>4*62600</f>
        <v>250400</v>
      </c>
      <c r="F7" s="43">
        <f t="shared" si="2"/>
        <v>254155.99999999997</v>
      </c>
      <c r="G7" s="43">
        <f t="shared" si="2"/>
        <v>257968.33999999994</v>
      </c>
      <c r="H7" s="43">
        <f t="shared" si="2"/>
        <v>261837.86509999991</v>
      </c>
      <c r="I7" s="43">
        <f t="shared" si="2"/>
        <v>265765.4330764999</v>
      </c>
    </row>
    <row r="8" spans="1:9" x14ac:dyDescent="0.2">
      <c r="B8" s="41"/>
      <c r="C8" s="41"/>
      <c r="D8" s="43"/>
      <c r="E8" s="43"/>
      <c r="F8" s="43"/>
      <c r="G8" s="43"/>
      <c r="H8" s="43"/>
      <c r="I8" s="43"/>
    </row>
    <row r="10" spans="1:9" x14ac:dyDescent="0.2">
      <c r="A10" s="162" t="s">
        <v>11</v>
      </c>
      <c r="B10" s="162"/>
      <c r="C10" s="162"/>
      <c r="D10" s="45">
        <f>D3/100*20</f>
        <v>20866.666666666672</v>
      </c>
      <c r="E10" s="45">
        <f t="shared" ref="E10" si="3">E3/100*20</f>
        <v>77120</v>
      </c>
      <c r="F10" s="45">
        <f>E10*1.02</f>
        <v>78662.399999999994</v>
      </c>
      <c r="G10" s="45">
        <f t="shared" ref="G10:I10" si="4">F10*1.02</f>
        <v>80235.648000000001</v>
      </c>
      <c r="H10" s="45">
        <f t="shared" si="4"/>
        <v>81840.360960000005</v>
      </c>
      <c r="I10" s="45">
        <f t="shared" si="4"/>
        <v>83477.168179200002</v>
      </c>
    </row>
    <row r="12" spans="1:9" x14ac:dyDescent="0.2">
      <c r="A12" s="60" t="s">
        <v>12</v>
      </c>
      <c r="D12" s="45"/>
    </row>
    <row r="14" spans="1:9" ht="30" customHeight="1" x14ac:dyDescent="0.2">
      <c r="A14" s="147" t="s">
        <v>13</v>
      </c>
      <c r="B14" s="148"/>
      <c r="C14" s="148"/>
      <c r="D14" s="48">
        <f t="shared" ref="D14:I14" si="5">SUM(D3+D10+D12)</f>
        <v>125200.00000000001</v>
      </c>
      <c r="E14" s="48">
        <f t="shared" si="5"/>
        <v>462720</v>
      </c>
      <c r="F14" s="48">
        <f t="shared" si="5"/>
        <v>470046.4</v>
      </c>
      <c r="G14" s="48">
        <f t="shared" si="5"/>
        <v>477490.40799999988</v>
      </c>
      <c r="H14" s="48">
        <f t="shared" si="5"/>
        <v>485053.94235999993</v>
      </c>
      <c r="I14" s="48">
        <f t="shared" si="5"/>
        <v>492738.95330019982</v>
      </c>
    </row>
    <row r="16" spans="1:9" x14ac:dyDescent="0.2">
      <c r="A16" s="52"/>
      <c r="B16" s="52"/>
      <c r="C16" s="52"/>
      <c r="D16" s="52"/>
      <c r="E16" s="52"/>
      <c r="F16" s="52"/>
      <c r="G16" s="52"/>
      <c r="H16" s="52"/>
      <c r="I16" s="52"/>
    </row>
    <row r="18" spans="1:9" x14ac:dyDescent="0.2">
      <c r="C18" s="53"/>
      <c r="D18" s="36">
        <v>2015</v>
      </c>
      <c r="E18" s="36">
        <v>2016</v>
      </c>
      <c r="F18" s="36">
        <v>2017</v>
      </c>
      <c r="G18" s="36">
        <v>2018</v>
      </c>
      <c r="H18" s="36">
        <v>2019</v>
      </c>
      <c r="I18" s="36">
        <v>2020</v>
      </c>
    </row>
    <row r="19" spans="1:9" x14ac:dyDescent="0.2">
      <c r="A19" s="158" t="s">
        <v>14</v>
      </c>
      <c r="B19" s="158"/>
      <c r="C19" s="159"/>
    </row>
    <row r="20" spans="1:9" x14ac:dyDescent="0.2">
      <c r="A20" s="156" t="s">
        <v>20</v>
      </c>
      <c r="B20" s="135"/>
      <c r="C20" s="135"/>
      <c r="D20" s="45"/>
      <c r="E20" s="45">
        <v>120000</v>
      </c>
      <c r="F20" s="45">
        <v>360000</v>
      </c>
      <c r="G20" s="45">
        <v>600000</v>
      </c>
      <c r="H20" s="45">
        <v>600000</v>
      </c>
      <c r="I20" s="45">
        <v>600000</v>
      </c>
    </row>
    <row r="21" spans="1:9" x14ac:dyDescent="0.2">
      <c r="A21" s="159"/>
      <c r="B21" s="159"/>
      <c r="C21" s="159"/>
      <c r="D21" s="45"/>
      <c r="E21" s="45"/>
      <c r="F21" s="45"/>
      <c r="G21" s="45"/>
      <c r="H21" s="45"/>
      <c r="I21" s="45"/>
    </row>
    <row r="22" spans="1:9" x14ac:dyDescent="0.2">
      <c r="A22" s="159"/>
      <c r="B22" s="159"/>
      <c r="C22" s="159"/>
      <c r="D22" s="45"/>
      <c r="E22" s="45"/>
      <c r="F22" s="45"/>
      <c r="G22" s="45"/>
      <c r="H22" s="45"/>
      <c r="I22" s="45"/>
    </row>
    <row r="23" spans="1:9" x14ac:dyDescent="0.2">
      <c r="D23" s="45"/>
      <c r="E23" s="45"/>
      <c r="F23" s="45"/>
      <c r="G23" s="45"/>
      <c r="H23" s="45"/>
      <c r="I23" s="45"/>
    </row>
    <row r="24" spans="1:9" ht="30" customHeight="1" x14ac:dyDescent="0.2">
      <c r="A24" s="147" t="s">
        <v>13</v>
      </c>
      <c r="B24" s="148"/>
      <c r="C24" s="148"/>
      <c r="D24" s="48">
        <f>SUM(D20:D22)</f>
        <v>0</v>
      </c>
      <c r="E24" s="48">
        <f t="shared" ref="E24:I24" si="6">SUM(E20:E22)</f>
        <v>120000</v>
      </c>
      <c r="F24" s="48">
        <f t="shared" si="6"/>
        <v>360000</v>
      </c>
      <c r="G24" s="48">
        <f t="shared" si="6"/>
        <v>600000</v>
      </c>
      <c r="H24" s="48">
        <f t="shared" si="6"/>
        <v>600000</v>
      </c>
      <c r="I24" s="48">
        <f t="shared" si="6"/>
        <v>600000</v>
      </c>
    </row>
  </sheetData>
  <mergeCells count="10">
    <mergeCell ref="A24:C24"/>
    <mergeCell ref="A2:C2"/>
    <mergeCell ref="A3:C3"/>
    <mergeCell ref="A10:C10"/>
    <mergeCell ref="A14:C14"/>
    <mergeCell ref="A1:C1"/>
    <mergeCell ref="A22:C22"/>
    <mergeCell ref="A19:C19"/>
    <mergeCell ref="A21:C21"/>
    <mergeCell ref="A20:C20"/>
  </mergeCells>
  <pageMargins left="0.70866141732283472" right="0.70866141732283472" top="0.78740157480314965" bottom="0.78740157480314965" header="0.31496062992125984" footer="0.31496062992125984"/>
  <pageSetup paperSize="9" scale="94" orientation="landscape" r:id="rId1"/>
  <headerFooter>
    <oddHeader>&amp;L&amp;"Arial,Fett"Wirtschaftlichkeitsuntersuchung zur Einrichtung einer Jugendberufsagentur</oddHeader>
    <oddFooter>&amp;R&amp;9Stand: 03.03.2015</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
  <sheetViews>
    <sheetView workbookViewId="0">
      <selection activeCell="A17" sqref="A17"/>
    </sheetView>
  </sheetViews>
  <sheetFormatPr baseColWidth="10" defaultRowHeight="12.75" x14ac:dyDescent="0.2"/>
  <cols>
    <col min="1" max="1" width="81.140625" style="13" customWidth="1"/>
    <col min="2" max="6" width="9.140625" style="13" bestFit="1" customWidth="1"/>
    <col min="7" max="7" width="10.7109375" style="13" bestFit="1" customWidth="1"/>
    <col min="8" max="16384" width="11.42578125" style="13"/>
  </cols>
  <sheetData>
    <row r="1" spans="1:7" x14ac:dyDescent="0.2">
      <c r="A1" s="1" t="s">
        <v>74</v>
      </c>
      <c r="B1" s="1" t="s">
        <v>44</v>
      </c>
      <c r="C1" s="2">
        <v>341</v>
      </c>
      <c r="D1" s="1" t="s">
        <v>45</v>
      </c>
      <c r="E1" s="2">
        <f>C1*12</f>
        <v>4092</v>
      </c>
      <c r="F1" s="1"/>
      <c r="G1" s="1"/>
    </row>
    <row r="2" spans="1:7" x14ac:dyDescent="0.2">
      <c r="A2" s="1"/>
      <c r="B2" s="1"/>
      <c r="C2" s="1"/>
      <c r="D2" s="1"/>
      <c r="E2" s="1"/>
      <c r="F2" s="1"/>
      <c r="G2" s="1"/>
    </row>
    <row r="3" spans="1:7" x14ac:dyDescent="0.2">
      <c r="A3" s="21" t="s">
        <v>46</v>
      </c>
      <c r="B3" s="3">
        <v>2015</v>
      </c>
      <c r="C3" s="3">
        <v>2016</v>
      </c>
      <c r="D3" s="3">
        <v>2017</v>
      </c>
      <c r="E3" s="3">
        <v>2018</v>
      </c>
      <c r="F3" s="3">
        <v>2019</v>
      </c>
      <c r="G3" s="3">
        <v>2020</v>
      </c>
    </row>
    <row r="4" spans="1:7" s="72" customFormat="1" ht="26.25" customHeight="1" x14ac:dyDescent="0.2">
      <c r="A4" s="10" t="s">
        <v>77</v>
      </c>
      <c r="B4" s="11"/>
      <c r="C4" s="11"/>
      <c r="D4" s="11"/>
      <c r="E4" s="12">
        <v>100</v>
      </c>
      <c r="F4" s="12">
        <v>150</v>
      </c>
      <c r="G4" s="12">
        <v>200</v>
      </c>
    </row>
    <row r="5" spans="1:7" ht="25.5" x14ac:dyDescent="0.2">
      <c r="A5" s="4" t="s">
        <v>51</v>
      </c>
      <c r="B5" s="5"/>
      <c r="C5" s="5"/>
      <c r="D5" s="5"/>
      <c r="E5" s="5">
        <f>E4</f>
        <v>100</v>
      </c>
      <c r="F5" s="5">
        <f>E5+F4</f>
        <v>250</v>
      </c>
      <c r="G5" s="5">
        <f>F5+G4</f>
        <v>450</v>
      </c>
    </row>
    <row r="6" spans="1:7" ht="25.5" x14ac:dyDescent="0.2">
      <c r="A6" s="4" t="s">
        <v>52</v>
      </c>
      <c r="B6" s="5"/>
      <c r="C6" s="5"/>
      <c r="D6" s="5"/>
      <c r="E6" s="5"/>
      <c r="F6" s="5">
        <f>E5</f>
        <v>100</v>
      </c>
      <c r="G6" s="5">
        <f>F5</f>
        <v>250</v>
      </c>
    </row>
    <row r="7" spans="1:7" x14ac:dyDescent="0.2">
      <c r="A7" s="4" t="s">
        <v>53</v>
      </c>
      <c r="B7" s="5"/>
      <c r="C7" s="5"/>
      <c r="D7" s="5"/>
      <c r="E7" s="6">
        <f>E5*($E$1/12*5)</f>
        <v>170500</v>
      </c>
      <c r="F7" s="6">
        <f t="shared" ref="F7:G7" si="0">F5*($E$1/12*5)</f>
        <v>426250</v>
      </c>
      <c r="G7" s="6">
        <f t="shared" si="0"/>
        <v>767250</v>
      </c>
    </row>
    <row r="8" spans="1:7" x14ac:dyDescent="0.2">
      <c r="A8" s="4" t="s">
        <v>54</v>
      </c>
      <c r="B8" s="5"/>
      <c r="C8" s="5"/>
      <c r="D8" s="5"/>
      <c r="E8" s="5"/>
      <c r="F8" s="6">
        <f>F6*($E$1/12*7)</f>
        <v>238700</v>
      </c>
      <c r="G8" s="6">
        <f>G6*($E$1/12*7)</f>
        <v>596750</v>
      </c>
    </row>
    <row r="9" spans="1:7" ht="25.5" x14ac:dyDescent="0.2">
      <c r="A9" s="7" t="s">
        <v>59</v>
      </c>
      <c r="B9" s="8"/>
      <c r="C9" s="8"/>
      <c r="D9" s="8"/>
      <c r="E9" s="8">
        <f>SUM(E7:E8)</f>
        <v>170500</v>
      </c>
      <c r="F9" s="8">
        <f t="shared" ref="F9:G9" si="1">SUM(F7:F8)</f>
        <v>664950</v>
      </c>
      <c r="G9" s="8">
        <f t="shared" si="1"/>
        <v>1364000</v>
      </c>
    </row>
    <row r="10" spans="1:7" x14ac:dyDescent="0.2">
      <c r="A10" s="9"/>
      <c r="B10" s="9"/>
      <c r="C10" s="9"/>
      <c r="D10" s="9"/>
      <c r="E10" s="9"/>
      <c r="F10" s="9"/>
      <c r="G10" s="9"/>
    </row>
    <row r="11" spans="1:7" x14ac:dyDescent="0.2">
      <c r="A11" s="9"/>
      <c r="B11" s="9"/>
      <c r="C11" s="9"/>
      <c r="D11" s="9"/>
      <c r="E11" s="9"/>
      <c r="F11" s="9"/>
      <c r="G11" s="9"/>
    </row>
    <row r="12" spans="1:7" ht="101.25" customHeight="1" x14ac:dyDescent="0.2">
      <c r="A12" s="182" t="s">
        <v>61</v>
      </c>
      <c r="B12" s="182"/>
      <c r="C12" s="182"/>
      <c r="D12" s="182"/>
      <c r="E12" s="182"/>
      <c r="F12" s="182"/>
      <c r="G12" s="182"/>
    </row>
    <row r="13" spans="1:7" ht="93" customHeight="1" x14ac:dyDescent="0.2">
      <c r="A13" s="182" t="s">
        <v>72</v>
      </c>
      <c r="B13" s="182"/>
      <c r="C13" s="182"/>
      <c r="D13" s="182"/>
      <c r="E13" s="182"/>
      <c r="F13" s="182"/>
      <c r="G13" s="182"/>
    </row>
  </sheetData>
  <mergeCells count="2">
    <mergeCell ref="A12:G12"/>
    <mergeCell ref="A13:G13"/>
  </mergeCells>
  <pageMargins left="0.31496062992125984" right="0.31496062992125984" top="0.78740157480314965" bottom="0.78740157480314965" header="0.31496062992125984" footer="0.31496062992125984"/>
  <pageSetup paperSize="9" orientation="landscape" r:id="rId1"/>
  <headerFooter>
    <oddFooter>&amp;R&amp;9Standt: 03.03.2015</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1"/>
  <sheetViews>
    <sheetView zoomScaleNormal="100" workbookViewId="0">
      <selection activeCell="D5" sqref="D5:D8"/>
    </sheetView>
  </sheetViews>
  <sheetFormatPr baseColWidth="10" defaultRowHeight="12.75" x14ac:dyDescent="0.2"/>
  <cols>
    <col min="1" max="1" width="11.42578125" style="37"/>
    <col min="2" max="2" width="15.140625" style="37" bestFit="1" customWidth="1"/>
    <col min="3" max="3" width="20" style="37" bestFit="1" customWidth="1"/>
    <col min="4" max="8" width="11.42578125" style="37"/>
    <col min="9" max="9" width="11.85546875" style="37" bestFit="1" customWidth="1"/>
    <col min="10" max="10" width="4.42578125" style="37" customWidth="1"/>
    <col min="11" max="11" width="14.85546875" style="37" bestFit="1" customWidth="1"/>
    <col min="12" max="12" width="11.5703125" style="37" bestFit="1" customWidth="1"/>
    <col min="13" max="13" width="12" style="37" customWidth="1"/>
    <col min="14" max="14" width="4" style="37" bestFit="1" customWidth="1"/>
    <col min="15" max="16384" width="11.42578125" style="37"/>
  </cols>
  <sheetData>
    <row r="1" spans="1:14" x14ac:dyDescent="0.2">
      <c r="A1" s="154" t="s">
        <v>47</v>
      </c>
      <c r="B1" s="154"/>
      <c r="C1" s="154"/>
      <c r="D1" s="36">
        <v>2015</v>
      </c>
      <c r="E1" s="36">
        <v>2016</v>
      </c>
      <c r="F1" s="36">
        <v>2017</v>
      </c>
      <c r="G1" s="36">
        <v>2018</v>
      </c>
      <c r="H1" s="36">
        <v>2019</v>
      </c>
      <c r="I1" s="36">
        <v>2020</v>
      </c>
    </row>
    <row r="2" spans="1:14" x14ac:dyDescent="0.2">
      <c r="A2" s="158" t="s">
        <v>6</v>
      </c>
      <c r="B2" s="158"/>
      <c r="C2" s="159"/>
    </row>
    <row r="3" spans="1:14" x14ac:dyDescent="0.2">
      <c r="A3" s="160" t="s">
        <v>7</v>
      </c>
      <c r="B3" s="160"/>
      <c r="C3" s="161"/>
      <c r="D3" s="45">
        <f t="shared" ref="D3:I3" si="0">D5+D6+D7+D8</f>
        <v>172812.08333333334</v>
      </c>
      <c r="E3" s="45">
        <f t="shared" si="0"/>
        <v>414749</v>
      </c>
      <c r="F3" s="45">
        <f t="shared" si="0"/>
        <v>420970.23499999999</v>
      </c>
      <c r="G3" s="45">
        <f t="shared" si="0"/>
        <v>427284.78852499992</v>
      </c>
      <c r="H3" s="45">
        <f t="shared" si="0"/>
        <v>433694.06035287492</v>
      </c>
      <c r="I3" s="45">
        <f t="shared" si="0"/>
        <v>440199.47125816793</v>
      </c>
    </row>
    <row r="4" spans="1:14" x14ac:dyDescent="0.2">
      <c r="A4" s="39" t="s">
        <v>8</v>
      </c>
      <c r="B4" s="40" t="s">
        <v>9</v>
      </c>
      <c r="C4" s="40" t="s">
        <v>10</v>
      </c>
      <c r="E4" s="57"/>
    </row>
    <row r="5" spans="1:14" x14ac:dyDescent="0.2">
      <c r="A5" s="37" t="s">
        <v>1</v>
      </c>
      <c r="B5" s="41">
        <v>1</v>
      </c>
      <c r="C5" s="41" t="s">
        <v>41</v>
      </c>
      <c r="D5" s="43">
        <f>E5/12*5</f>
        <v>34170.416666666664</v>
      </c>
      <c r="E5" s="44">
        <v>82009</v>
      </c>
      <c r="F5" s="43">
        <f>E5*1.015</f>
        <v>83239.134999999995</v>
      </c>
      <c r="G5" s="43">
        <f t="shared" ref="G5:I5" si="1">F5*1.015</f>
        <v>84487.722024999981</v>
      </c>
      <c r="H5" s="43">
        <f t="shared" si="1"/>
        <v>85755.037855374976</v>
      </c>
      <c r="I5" s="43">
        <f t="shared" si="1"/>
        <v>87041.363423205592</v>
      </c>
      <c r="K5" s="37" t="s">
        <v>17</v>
      </c>
      <c r="L5" s="73">
        <v>82009</v>
      </c>
      <c r="N5" s="74"/>
    </row>
    <row r="6" spans="1:14" x14ac:dyDescent="0.2">
      <c r="A6" s="37" t="s">
        <v>1</v>
      </c>
      <c r="B6" s="41">
        <v>2</v>
      </c>
      <c r="C6" s="42" t="s">
        <v>16</v>
      </c>
      <c r="D6" s="43">
        <f t="shared" ref="D6:D8" si="2">E6/12*5</f>
        <v>61000</v>
      </c>
      <c r="E6" s="44">
        <f>73200*2</f>
        <v>146400</v>
      </c>
      <c r="F6" s="43">
        <f t="shared" ref="F6:I8" si="3">E6*1.015</f>
        <v>148596</v>
      </c>
      <c r="G6" s="43">
        <f t="shared" si="3"/>
        <v>150824.93999999997</v>
      </c>
      <c r="H6" s="43">
        <f t="shared" si="3"/>
        <v>153087.31409999996</v>
      </c>
      <c r="I6" s="43">
        <f t="shared" si="3"/>
        <v>155383.62381149994</v>
      </c>
      <c r="K6" s="37" t="s">
        <v>17</v>
      </c>
      <c r="L6" s="73">
        <v>73200</v>
      </c>
      <c r="N6" s="74"/>
    </row>
    <row r="7" spans="1:14" x14ac:dyDescent="0.2">
      <c r="A7" s="57" t="s">
        <v>2</v>
      </c>
      <c r="B7" s="47">
        <v>2</v>
      </c>
      <c r="C7" s="47" t="s">
        <v>18</v>
      </c>
      <c r="D7" s="43">
        <f t="shared" si="2"/>
        <v>56333.333333333328</v>
      </c>
      <c r="E7" s="44">
        <f>67600*2</f>
        <v>135200</v>
      </c>
      <c r="F7" s="43">
        <f t="shared" si="3"/>
        <v>137228</v>
      </c>
      <c r="G7" s="43">
        <f t="shared" si="3"/>
        <v>139286.41999999998</v>
      </c>
      <c r="H7" s="43">
        <f t="shared" si="3"/>
        <v>141375.71629999997</v>
      </c>
      <c r="I7" s="43">
        <f t="shared" si="3"/>
        <v>143496.35204449994</v>
      </c>
      <c r="K7" s="37" t="s">
        <v>17</v>
      </c>
      <c r="L7" s="73">
        <v>67600</v>
      </c>
      <c r="N7" s="74"/>
    </row>
    <row r="8" spans="1:14" x14ac:dyDescent="0.2">
      <c r="A8" s="37" t="s">
        <v>4</v>
      </c>
      <c r="B8" s="41">
        <v>1</v>
      </c>
      <c r="C8" s="41" t="s">
        <v>5</v>
      </c>
      <c r="D8" s="43">
        <f t="shared" si="2"/>
        <v>21308.333333333336</v>
      </c>
      <c r="E8" s="44">
        <v>51140</v>
      </c>
      <c r="F8" s="43">
        <f t="shared" si="3"/>
        <v>51907.1</v>
      </c>
      <c r="G8" s="43">
        <f t="shared" si="3"/>
        <v>52685.706499999993</v>
      </c>
      <c r="H8" s="43">
        <f t="shared" si="3"/>
        <v>53475.992097499984</v>
      </c>
      <c r="I8" s="43">
        <f t="shared" si="3"/>
        <v>54278.131978962476</v>
      </c>
      <c r="K8" s="68" t="s">
        <v>17</v>
      </c>
      <c r="L8" s="55">
        <v>51140</v>
      </c>
      <c r="N8" s="74"/>
    </row>
    <row r="9" spans="1:14" x14ac:dyDescent="0.2">
      <c r="K9" s="50"/>
      <c r="L9" s="51"/>
    </row>
    <row r="10" spans="1:14" x14ac:dyDescent="0.2">
      <c r="A10" s="162" t="s">
        <v>11</v>
      </c>
      <c r="B10" s="162"/>
      <c r="C10" s="162"/>
      <c r="D10" s="45">
        <f>D3/100*20</f>
        <v>34562.416666666672</v>
      </c>
      <c r="E10" s="45">
        <f>E3/100*20</f>
        <v>82949.799999999988</v>
      </c>
      <c r="F10" s="45">
        <f>E10*1.02</f>
        <v>84608.795999999988</v>
      </c>
      <c r="G10" s="45">
        <f t="shared" ref="G10:I10" si="4">F10*1.02</f>
        <v>86300.971919999982</v>
      </c>
      <c r="H10" s="45">
        <f t="shared" si="4"/>
        <v>88026.991358399988</v>
      </c>
      <c r="I10" s="45">
        <f t="shared" si="4"/>
        <v>89787.53118556799</v>
      </c>
    </row>
    <row r="11" spans="1:14" x14ac:dyDescent="0.2">
      <c r="A11" s="75"/>
      <c r="B11" s="75"/>
      <c r="C11" s="75"/>
      <c r="D11" s="61">
        <v>60000</v>
      </c>
      <c r="E11" s="61">
        <v>60000</v>
      </c>
      <c r="F11" s="45"/>
      <c r="G11" s="45"/>
      <c r="H11" s="45"/>
      <c r="I11" s="45"/>
    </row>
    <row r="13" spans="1:14" x14ac:dyDescent="0.2">
      <c r="A13" s="155" t="s">
        <v>12</v>
      </c>
      <c r="B13" s="150"/>
      <c r="C13" s="150"/>
      <c r="D13" s="76">
        <f>'[1]Dezernat III Sozialamt'!D11+'[1]Dezernat III AfJFF'!D14+'[1]Dezernat IV'!D15</f>
        <v>33000</v>
      </c>
      <c r="E13" s="76">
        <f>'[1]Dezernat III Sozialamt'!E11+'[1]Dezernat III AfJFF'!E14+'[1]Dezernat IV'!E15</f>
        <v>700</v>
      </c>
      <c r="F13" s="76">
        <f>'[1]Dezernat III Sozialamt'!F11+'[1]Dezernat III AfJFF'!F14+'[1]Dezernat IV'!F15</f>
        <v>700</v>
      </c>
      <c r="G13" s="76">
        <f>'[1]Dezernat III Sozialamt'!G11+'[1]Dezernat III AfJFF'!G14+'[1]Dezernat IV'!G15</f>
        <v>700</v>
      </c>
      <c r="H13" s="76">
        <f>'[1]Dezernat III Sozialamt'!H11+'[1]Dezernat III AfJFF'!H14+'[1]Dezernat IV'!H15</f>
        <v>700</v>
      </c>
      <c r="I13" s="76">
        <f>'[1]Dezernat III Sozialamt'!I11+'[1]Dezernat III AfJFF'!I14+'[1]Dezernat IV'!I15</f>
        <v>3400</v>
      </c>
    </row>
    <row r="14" spans="1:14" x14ac:dyDescent="0.2">
      <c r="A14" s="77"/>
    </row>
    <row r="15" spans="1:14" x14ac:dyDescent="0.2">
      <c r="A15" s="147" t="s">
        <v>13</v>
      </c>
      <c r="B15" s="148"/>
      <c r="C15" s="148"/>
      <c r="D15" s="48">
        <f>SUM(D3+D10+D13+D11)</f>
        <v>300374.5</v>
      </c>
      <c r="E15" s="48">
        <f>SUM(E3+E10+E13+E11)</f>
        <v>558398.80000000005</v>
      </c>
      <c r="F15" s="48">
        <f>SUM(F3+F10+F13)</f>
        <v>506279.03099999996</v>
      </c>
      <c r="G15" s="48">
        <f>SUM(G3+G10+G13)</f>
        <v>514285.76044499991</v>
      </c>
      <c r="H15" s="48">
        <f>SUM(H3+H10+H13)</f>
        <v>522421.05171127489</v>
      </c>
      <c r="I15" s="48">
        <f>SUM(I3+I10+I13)</f>
        <v>533387.00244373595</v>
      </c>
    </row>
    <row r="16" spans="1:14" s="50" customFormat="1" ht="44.25" customHeight="1" x14ac:dyDescent="0.2">
      <c r="A16" s="157" t="s">
        <v>121</v>
      </c>
      <c r="B16" s="183"/>
      <c r="C16" s="183"/>
      <c r="D16" s="49">
        <v>108160</v>
      </c>
      <c r="E16" s="49">
        <v>162240</v>
      </c>
      <c r="F16" s="49">
        <v>167107</v>
      </c>
      <c r="G16" s="49">
        <v>172120</v>
      </c>
      <c r="H16" s="49">
        <v>177284</v>
      </c>
      <c r="I16" s="49">
        <v>182603</v>
      </c>
    </row>
    <row r="17" spans="1:9" s="80" customFormat="1" x14ac:dyDescent="0.2">
      <c r="A17" s="78"/>
      <c r="B17" s="79"/>
      <c r="C17" s="79"/>
      <c r="D17" s="49"/>
      <c r="E17" s="49"/>
      <c r="F17" s="49"/>
      <c r="G17" s="49"/>
      <c r="H17" s="49"/>
      <c r="I17" s="49"/>
    </row>
    <row r="18" spans="1:9" x14ac:dyDescent="0.2">
      <c r="A18" s="52"/>
      <c r="B18" s="52"/>
      <c r="C18" s="52"/>
      <c r="D18" s="52"/>
      <c r="E18" s="52"/>
      <c r="F18" s="52"/>
      <c r="G18" s="52"/>
      <c r="H18" s="52"/>
      <c r="I18" s="52"/>
    </row>
    <row r="20" spans="1:9" x14ac:dyDescent="0.2">
      <c r="C20" s="53"/>
      <c r="D20" s="36">
        <v>2015</v>
      </c>
      <c r="E20" s="36">
        <v>2016</v>
      </c>
      <c r="F20" s="36">
        <v>2017</v>
      </c>
      <c r="G20" s="36">
        <v>2018</v>
      </c>
      <c r="H20" s="36">
        <v>2019</v>
      </c>
      <c r="I20" s="36">
        <v>2020</v>
      </c>
    </row>
    <row r="21" spans="1:9" x14ac:dyDescent="0.2">
      <c r="A21" s="158" t="s">
        <v>14</v>
      </c>
      <c r="B21" s="158"/>
      <c r="C21" s="159"/>
    </row>
    <row r="22" spans="1:9" x14ac:dyDescent="0.2">
      <c r="A22" s="156" t="s">
        <v>22</v>
      </c>
      <c r="B22" s="135"/>
      <c r="C22" s="135"/>
      <c r="D22" s="45"/>
      <c r="E22" s="45">
        <v>42000</v>
      </c>
      <c r="F22" s="45">
        <v>42000</v>
      </c>
      <c r="G22" s="45">
        <v>42000</v>
      </c>
      <c r="H22" s="45">
        <v>42000</v>
      </c>
      <c r="I22" s="45">
        <v>42000</v>
      </c>
    </row>
    <row r="23" spans="1:9" x14ac:dyDescent="0.2">
      <c r="A23" s="159" t="s">
        <v>23</v>
      </c>
      <c r="B23" s="159"/>
      <c r="C23" s="159"/>
      <c r="D23" s="45"/>
      <c r="E23" s="45">
        <v>15000</v>
      </c>
      <c r="F23" s="45">
        <v>15000</v>
      </c>
      <c r="G23" s="45">
        <v>15000</v>
      </c>
      <c r="H23" s="45">
        <v>15000</v>
      </c>
      <c r="I23" s="45">
        <v>15000</v>
      </c>
    </row>
    <row r="24" spans="1:9" x14ac:dyDescent="0.2">
      <c r="A24" s="184" t="s">
        <v>24</v>
      </c>
      <c r="B24" s="159"/>
      <c r="C24" s="159"/>
      <c r="D24" s="45"/>
      <c r="E24" s="45">
        <v>60000</v>
      </c>
      <c r="F24" s="45">
        <v>180000</v>
      </c>
      <c r="G24" s="45">
        <v>300000</v>
      </c>
      <c r="H24" s="45">
        <v>300000</v>
      </c>
      <c r="I24" s="45">
        <v>300000</v>
      </c>
    </row>
    <row r="25" spans="1:9" x14ac:dyDescent="0.2">
      <c r="A25" s="185" t="s">
        <v>62</v>
      </c>
      <c r="B25" s="185"/>
      <c r="C25" s="185"/>
      <c r="D25" s="73">
        <f>'Dez IV'!D19</f>
        <v>0</v>
      </c>
      <c r="E25" s="73">
        <f>'Dez IV'!E19</f>
        <v>0</v>
      </c>
      <c r="F25" s="73">
        <f>'Dez IV'!F19</f>
        <v>10078.125</v>
      </c>
      <c r="G25" s="73">
        <f>'Dez IV'!G19</f>
        <v>24187.5</v>
      </c>
      <c r="H25" s="73">
        <f>'Dez IV'!H19</f>
        <v>34265.625</v>
      </c>
      <c r="I25" s="73">
        <f>'Dez IV'!I19</f>
        <v>48375</v>
      </c>
    </row>
    <row r="26" spans="1:9" x14ac:dyDescent="0.2">
      <c r="A26" s="185" t="s">
        <v>76</v>
      </c>
      <c r="B26" s="185"/>
      <c r="C26" s="185"/>
      <c r="D26" s="81">
        <f>'Einsparungen SGB II Bhv'!B9</f>
        <v>0</v>
      </c>
      <c r="E26" s="81">
        <f>'Einsparungen SGB II Bhv'!C9</f>
        <v>0</v>
      </c>
      <c r="F26" s="81">
        <f>'Einsparungen SGB II Bhv'!D9</f>
        <v>0</v>
      </c>
      <c r="G26" s="81">
        <f>'Einsparungen SGB II Bhv'!E9</f>
        <v>85250</v>
      </c>
      <c r="H26" s="81">
        <f>'Einsparungen SGB II Bhv'!F9</f>
        <v>375100</v>
      </c>
      <c r="I26" s="81">
        <f>'Einsparungen SGB II Bhv'!G9</f>
        <v>869550</v>
      </c>
    </row>
    <row r="27" spans="1:9" x14ac:dyDescent="0.2">
      <c r="D27" s="45"/>
      <c r="E27" s="45"/>
      <c r="F27" s="45"/>
      <c r="G27" s="45"/>
      <c r="H27" s="45"/>
      <c r="I27" s="45"/>
    </row>
    <row r="28" spans="1:9" x14ac:dyDescent="0.2">
      <c r="A28" s="147" t="s">
        <v>13</v>
      </c>
      <c r="B28" s="148"/>
      <c r="C28" s="148"/>
      <c r="D28" s="48">
        <f>SUM(D22:D26)</f>
        <v>0</v>
      </c>
      <c r="E28" s="48">
        <f t="shared" ref="E28:I28" si="5">SUM(E22:E26)</f>
        <v>117000</v>
      </c>
      <c r="F28" s="48">
        <f t="shared" si="5"/>
        <v>247078.125</v>
      </c>
      <c r="G28" s="48">
        <f t="shared" si="5"/>
        <v>466437.5</v>
      </c>
      <c r="H28" s="48">
        <f t="shared" si="5"/>
        <v>766365.625</v>
      </c>
      <c r="I28" s="48">
        <f t="shared" si="5"/>
        <v>1274925</v>
      </c>
    </row>
    <row r="30" spans="1:9" x14ac:dyDescent="0.2">
      <c r="A30" s="37" t="s">
        <v>161</v>
      </c>
    </row>
    <row r="31" spans="1:9" x14ac:dyDescent="0.2">
      <c r="A31" s="37" t="s">
        <v>40</v>
      </c>
    </row>
  </sheetData>
  <mergeCells count="14">
    <mergeCell ref="A2:C2"/>
    <mergeCell ref="A3:C3"/>
    <mergeCell ref="A10:C10"/>
    <mergeCell ref="A15:C15"/>
    <mergeCell ref="A1:C1"/>
    <mergeCell ref="A13:C13"/>
    <mergeCell ref="A16:C16"/>
    <mergeCell ref="A28:C28"/>
    <mergeCell ref="A21:C21"/>
    <mergeCell ref="A23:C23"/>
    <mergeCell ref="A24:C24"/>
    <mergeCell ref="A26:C26"/>
    <mergeCell ref="A25:C25"/>
    <mergeCell ref="A22:C22"/>
  </mergeCells>
  <pageMargins left="0.31496062992125984" right="0.31496062992125984" top="0.78740157480314965" bottom="0.78740157480314965" header="0.31496062992125984" footer="0.31496062992125984"/>
  <pageSetup paperSize="9" scale="85" orientation="landscape" r:id="rId1"/>
  <headerFooter>
    <oddHeader>&amp;L&amp;"Arial,Fett"Wirtschaftlichkeitsuntersuchung zur Einrichtung einer Jugendberufsagentur</oddHeader>
    <oddFooter>&amp;R&amp;9Stand: 03.03.2015</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5"/>
  <sheetViews>
    <sheetView zoomScaleNormal="100" workbookViewId="0">
      <selection activeCell="D8" sqref="D8"/>
    </sheetView>
  </sheetViews>
  <sheetFormatPr baseColWidth="10" defaultRowHeight="12.75" x14ac:dyDescent="0.2"/>
  <cols>
    <col min="1" max="1" width="11.42578125" style="37"/>
    <col min="2" max="2" width="15.140625" style="37" bestFit="1" customWidth="1"/>
    <col min="3" max="3" width="20" style="37" bestFit="1" customWidth="1"/>
    <col min="4" max="16384" width="11.42578125" style="37"/>
  </cols>
  <sheetData>
    <row r="1" spans="1:9" ht="14.25" customHeight="1" x14ac:dyDescent="0.2">
      <c r="A1" s="154" t="s">
        <v>29</v>
      </c>
      <c r="B1" s="154"/>
      <c r="C1" s="154"/>
      <c r="D1" s="36">
        <v>2015</v>
      </c>
      <c r="E1" s="36">
        <v>2016</v>
      </c>
      <c r="F1" s="36">
        <v>2017</v>
      </c>
      <c r="G1" s="36">
        <v>2018</v>
      </c>
      <c r="H1" s="36">
        <v>2019</v>
      </c>
      <c r="I1" s="36">
        <v>2020</v>
      </c>
    </row>
    <row r="2" spans="1:9" x14ac:dyDescent="0.2">
      <c r="A2" s="158" t="s">
        <v>6</v>
      </c>
      <c r="B2" s="158"/>
      <c r="C2" s="159"/>
    </row>
    <row r="3" spans="1:9" x14ac:dyDescent="0.2">
      <c r="A3" s="160" t="s">
        <v>7</v>
      </c>
      <c r="B3" s="160"/>
      <c r="C3" s="161"/>
      <c r="D3" s="38">
        <f t="shared" ref="D3:I3" si="0">SUM(D5:D6)</f>
        <v>15250</v>
      </c>
      <c r="E3" s="38">
        <f t="shared" si="0"/>
        <v>36600</v>
      </c>
      <c r="F3" s="38">
        <f t="shared" si="0"/>
        <v>37149</v>
      </c>
      <c r="G3" s="38">
        <f t="shared" si="0"/>
        <v>37706.234999999993</v>
      </c>
      <c r="H3" s="38">
        <f t="shared" si="0"/>
        <v>38271.82852499999</v>
      </c>
      <c r="I3" s="38">
        <f t="shared" si="0"/>
        <v>38845.905952874986</v>
      </c>
    </row>
    <row r="4" spans="1:9" x14ac:dyDescent="0.2">
      <c r="A4" s="39" t="s">
        <v>8</v>
      </c>
      <c r="B4" s="40" t="s">
        <v>9</v>
      </c>
      <c r="C4" s="40" t="s">
        <v>10</v>
      </c>
    </row>
    <row r="5" spans="1:9" x14ac:dyDescent="0.2">
      <c r="A5" s="37" t="s">
        <v>1</v>
      </c>
      <c r="B5" s="41">
        <v>0.5</v>
      </c>
      <c r="C5" s="42" t="s">
        <v>16</v>
      </c>
      <c r="D5" s="82">
        <f>(73200/2)/12*5</f>
        <v>15250</v>
      </c>
      <c r="E5" s="71">
        <f>73200/2</f>
        <v>36600</v>
      </c>
      <c r="F5" s="82">
        <f>E5*1.015</f>
        <v>37149</v>
      </c>
      <c r="G5" s="82">
        <f t="shared" ref="G5:I5" si="1">F5*1.015</f>
        <v>37706.234999999993</v>
      </c>
      <c r="H5" s="82">
        <f t="shared" si="1"/>
        <v>38271.82852499999</v>
      </c>
      <c r="I5" s="82">
        <f t="shared" si="1"/>
        <v>38845.905952874986</v>
      </c>
    </row>
    <row r="6" spans="1:9" x14ac:dyDescent="0.2">
      <c r="B6" s="41"/>
      <c r="C6" s="41"/>
      <c r="D6" s="43"/>
      <c r="E6" s="43"/>
      <c r="F6" s="43"/>
      <c r="G6" s="43"/>
      <c r="H6" s="43"/>
      <c r="I6" s="43"/>
    </row>
    <row r="7" spans="1:9" x14ac:dyDescent="0.2">
      <c r="E7" s="45"/>
    </row>
    <row r="8" spans="1:9" x14ac:dyDescent="0.2">
      <c r="A8" s="162" t="s">
        <v>11</v>
      </c>
      <c r="B8" s="162"/>
      <c r="C8" s="162"/>
      <c r="D8" s="45">
        <f>D3/100*20</f>
        <v>3050</v>
      </c>
      <c r="E8" s="45">
        <f>E3/100*20</f>
        <v>7320</v>
      </c>
      <c r="F8" s="45">
        <f>E8*1.02</f>
        <v>7466.4000000000005</v>
      </c>
      <c r="G8" s="45">
        <f t="shared" ref="G8:I8" si="2">F8*1.02</f>
        <v>7615.728000000001</v>
      </c>
      <c r="H8" s="45">
        <f t="shared" si="2"/>
        <v>7768.0425600000008</v>
      </c>
      <c r="I8" s="45">
        <f t="shared" si="2"/>
        <v>7923.4034112000008</v>
      </c>
    </row>
    <row r="10" spans="1:9" x14ac:dyDescent="0.2">
      <c r="A10" s="60" t="s">
        <v>12</v>
      </c>
    </row>
    <row r="12" spans="1:9" ht="30" customHeight="1" x14ac:dyDescent="0.2">
      <c r="A12" s="147" t="s">
        <v>13</v>
      </c>
      <c r="B12" s="148"/>
      <c r="C12" s="148"/>
      <c r="D12" s="48">
        <f t="shared" ref="D12:I12" si="3">SUM(D3+D8+D10)</f>
        <v>18300</v>
      </c>
      <c r="E12" s="48">
        <f t="shared" si="3"/>
        <v>43920</v>
      </c>
      <c r="F12" s="48">
        <f t="shared" si="3"/>
        <v>44615.4</v>
      </c>
      <c r="G12" s="48">
        <f t="shared" si="3"/>
        <v>45321.962999999996</v>
      </c>
      <c r="H12" s="48">
        <f t="shared" si="3"/>
        <v>46039.871084999992</v>
      </c>
      <c r="I12" s="48">
        <f t="shared" si="3"/>
        <v>46769.309364074987</v>
      </c>
    </row>
    <row r="13" spans="1:9" x14ac:dyDescent="0.2">
      <c r="C13" s="83" t="s">
        <v>30</v>
      </c>
      <c r="D13" s="61">
        <v>41916</v>
      </c>
    </row>
    <row r="14" spans="1:9" x14ac:dyDescent="0.2">
      <c r="A14" s="52"/>
      <c r="B14" s="52"/>
      <c r="C14" s="52"/>
      <c r="D14" s="52"/>
      <c r="E14" s="52"/>
      <c r="F14" s="52"/>
      <c r="G14" s="52"/>
      <c r="H14" s="52"/>
      <c r="I14" s="52"/>
    </row>
    <row r="16" spans="1:9" ht="14.25" customHeight="1" x14ac:dyDescent="0.2">
      <c r="C16" s="53"/>
      <c r="D16" s="36">
        <v>2015</v>
      </c>
      <c r="E16" s="36">
        <v>2016</v>
      </c>
      <c r="F16" s="36">
        <v>2017</v>
      </c>
      <c r="G16" s="36">
        <v>2018</v>
      </c>
      <c r="H16" s="36">
        <v>2019</v>
      </c>
      <c r="I16" s="36">
        <v>2020</v>
      </c>
    </row>
    <row r="17" spans="1:9" x14ac:dyDescent="0.2">
      <c r="A17" s="158" t="s">
        <v>14</v>
      </c>
      <c r="B17" s="158"/>
      <c r="C17" s="159"/>
    </row>
    <row r="18" spans="1:9" x14ac:dyDescent="0.2">
      <c r="A18" s="156" t="s">
        <v>22</v>
      </c>
      <c r="B18" s="135"/>
      <c r="C18" s="135"/>
      <c r="D18" s="45"/>
      <c r="E18" s="45">
        <v>42000</v>
      </c>
      <c r="F18" s="45">
        <v>42000</v>
      </c>
      <c r="G18" s="45">
        <v>42000</v>
      </c>
      <c r="H18" s="45">
        <v>42000</v>
      </c>
      <c r="I18" s="45">
        <v>42000</v>
      </c>
    </row>
    <row r="19" spans="1:9" x14ac:dyDescent="0.2">
      <c r="A19" s="159" t="s">
        <v>23</v>
      </c>
      <c r="B19" s="159"/>
      <c r="C19" s="159"/>
      <c r="D19" s="45"/>
      <c r="E19" s="45">
        <v>15000</v>
      </c>
      <c r="F19" s="45">
        <v>15000</v>
      </c>
      <c r="G19" s="45">
        <v>15000</v>
      </c>
      <c r="H19" s="45">
        <v>15000</v>
      </c>
      <c r="I19" s="45">
        <v>15000</v>
      </c>
    </row>
    <row r="20" spans="1:9" x14ac:dyDescent="0.2">
      <c r="A20" s="159" t="s">
        <v>15</v>
      </c>
      <c r="B20" s="159"/>
      <c r="C20" s="159"/>
      <c r="D20" s="45"/>
      <c r="E20" s="45"/>
      <c r="F20" s="45"/>
      <c r="G20" s="45"/>
      <c r="H20" s="45"/>
      <c r="I20" s="45"/>
    </row>
    <row r="21" spans="1:9" x14ac:dyDescent="0.2">
      <c r="D21" s="45"/>
      <c r="E21" s="45"/>
      <c r="F21" s="45"/>
      <c r="G21" s="45"/>
      <c r="H21" s="45"/>
      <c r="I21" s="45"/>
    </row>
    <row r="22" spans="1:9" ht="30" customHeight="1" x14ac:dyDescent="0.2">
      <c r="A22" s="147" t="s">
        <v>13</v>
      </c>
      <c r="B22" s="148"/>
      <c r="C22" s="148"/>
      <c r="D22" s="48">
        <f>SUM(D18:D20)</f>
        <v>0</v>
      </c>
      <c r="E22" s="48">
        <f t="shared" ref="E22:I22" si="4">SUM(E18:E20)</f>
        <v>57000</v>
      </c>
      <c r="F22" s="48">
        <f t="shared" si="4"/>
        <v>57000</v>
      </c>
      <c r="G22" s="48">
        <f t="shared" si="4"/>
        <v>57000</v>
      </c>
      <c r="H22" s="48">
        <f t="shared" si="4"/>
        <v>57000</v>
      </c>
      <c r="I22" s="48">
        <f t="shared" si="4"/>
        <v>57000</v>
      </c>
    </row>
    <row r="25" spans="1:9" x14ac:dyDescent="0.2">
      <c r="A25" s="68"/>
    </row>
  </sheetData>
  <mergeCells count="10">
    <mergeCell ref="A22:C22"/>
    <mergeCell ref="A2:C2"/>
    <mergeCell ref="A3:C3"/>
    <mergeCell ref="A8:C8"/>
    <mergeCell ref="A12:C12"/>
    <mergeCell ref="A1:C1"/>
    <mergeCell ref="A20:C20"/>
    <mergeCell ref="A17:C17"/>
    <mergeCell ref="A19:C19"/>
    <mergeCell ref="A18:C18"/>
  </mergeCells>
  <pageMargins left="0.70866141732283472" right="0.70866141732283472" top="0.78740157480314965" bottom="0.78740157480314965" header="0.31496062992125984" footer="0.31496062992125984"/>
  <pageSetup paperSize="9" scale="94" orientation="landscape" r:id="rId1"/>
  <headerFooter>
    <oddHeader>&amp;L&amp;"Arial,Fett"Wirtschaftlichkeitsuntersuchung zur Einrichtung einer Jugendberufsagentur</oddHeader>
    <oddFooter>&amp;R&amp;9Stand. 03.03.2015</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4"/>
  <sheetViews>
    <sheetView zoomScaleNormal="100" workbookViewId="0">
      <selection activeCell="D7" sqref="D7"/>
    </sheetView>
  </sheetViews>
  <sheetFormatPr baseColWidth="10" defaultRowHeight="12.75" x14ac:dyDescent="0.2"/>
  <cols>
    <col min="1" max="1" width="14" style="37" customWidth="1"/>
    <col min="2" max="2" width="15.140625" style="37" bestFit="1" customWidth="1"/>
    <col min="3" max="3" width="20" style="37" bestFit="1" customWidth="1"/>
    <col min="4" max="16384" width="11.42578125" style="37"/>
  </cols>
  <sheetData>
    <row r="1" spans="1:10" x14ac:dyDescent="0.2">
      <c r="A1" s="154" t="s">
        <v>60</v>
      </c>
      <c r="B1" s="154"/>
      <c r="C1" s="154"/>
      <c r="D1" s="36">
        <v>2015</v>
      </c>
      <c r="E1" s="36">
        <v>2016</v>
      </c>
      <c r="F1" s="36">
        <v>2017</v>
      </c>
      <c r="G1" s="36">
        <v>2018</v>
      </c>
      <c r="H1" s="36">
        <v>2019</v>
      </c>
      <c r="I1" s="36">
        <v>2020</v>
      </c>
    </row>
    <row r="2" spans="1:10" x14ac:dyDescent="0.2">
      <c r="A2" s="158" t="s">
        <v>6</v>
      </c>
      <c r="B2" s="158"/>
      <c r="C2" s="159"/>
    </row>
    <row r="3" spans="1:10" x14ac:dyDescent="0.2">
      <c r="A3" s="160" t="s">
        <v>7</v>
      </c>
      <c r="B3" s="160"/>
      <c r="C3" s="161"/>
      <c r="D3" s="38">
        <f>D5</f>
        <v>15250</v>
      </c>
      <c r="E3" s="38">
        <f>E5</f>
        <v>36600</v>
      </c>
      <c r="F3" s="38">
        <f t="shared" ref="F3:I3" si="0">F5</f>
        <v>37149</v>
      </c>
      <c r="G3" s="38">
        <f t="shared" si="0"/>
        <v>37706.234999999993</v>
      </c>
      <c r="H3" s="38">
        <f t="shared" si="0"/>
        <v>38271.82852499999</v>
      </c>
      <c r="I3" s="38">
        <f t="shared" si="0"/>
        <v>38845.905952874986</v>
      </c>
    </row>
    <row r="4" spans="1:10" x14ac:dyDescent="0.2">
      <c r="A4" s="39" t="s">
        <v>8</v>
      </c>
      <c r="B4" s="40" t="s">
        <v>9</v>
      </c>
      <c r="C4" s="40" t="s">
        <v>10</v>
      </c>
    </row>
    <row r="5" spans="1:10" x14ac:dyDescent="0.2">
      <c r="A5" s="37" t="s">
        <v>1</v>
      </c>
      <c r="B5" s="84">
        <v>0.5</v>
      </c>
      <c r="C5" s="42" t="s">
        <v>16</v>
      </c>
      <c r="D5" s="43">
        <f>(73200/2)/12*5</f>
        <v>15250</v>
      </c>
      <c r="E5" s="44">
        <f>73200/2</f>
        <v>36600</v>
      </c>
      <c r="F5" s="82">
        <f>E5*1.015</f>
        <v>37149</v>
      </c>
      <c r="G5" s="82">
        <f t="shared" ref="G5:I5" si="1">F5*1.015</f>
        <v>37706.234999999993</v>
      </c>
      <c r="H5" s="82">
        <f t="shared" si="1"/>
        <v>38271.82852499999</v>
      </c>
      <c r="I5" s="82">
        <f t="shared" si="1"/>
        <v>38845.905952874986</v>
      </c>
    </row>
    <row r="6" spans="1:10" x14ac:dyDescent="0.2">
      <c r="A6" s="37" t="s">
        <v>42</v>
      </c>
      <c r="B6" s="84">
        <v>2</v>
      </c>
      <c r="C6" s="42" t="s">
        <v>18</v>
      </c>
      <c r="D6" s="43">
        <f>E6/12*5</f>
        <v>56333.333333333328</v>
      </c>
      <c r="E6" s="44">
        <f>67600*2</f>
        <v>135200</v>
      </c>
      <c r="F6" s="82">
        <f>E6*1.015</f>
        <v>137228</v>
      </c>
      <c r="G6" s="82">
        <f t="shared" ref="G6:I6" si="2">F6*1.015</f>
        <v>139286.41999999998</v>
      </c>
      <c r="H6" s="82">
        <f t="shared" si="2"/>
        <v>141375.71629999997</v>
      </c>
      <c r="I6" s="82">
        <f t="shared" si="2"/>
        <v>143496.35204449994</v>
      </c>
    </row>
    <row r="7" spans="1:10" x14ac:dyDescent="0.2">
      <c r="A7" s="50"/>
      <c r="B7" s="85"/>
      <c r="C7" s="85"/>
      <c r="D7" s="86"/>
      <c r="E7" s="86"/>
      <c r="F7" s="86"/>
      <c r="G7" s="86"/>
      <c r="H7" s="86"/>
      <c r="I7" s="86"/>
      <c r="J7" s="45"/>
    </row>
    <row r="9" spans="1:10" x14ac:dyDescent="0.2">
      <c r="A9" s="162" t="s">
        <v>11</v>
      </c>
      <c r="B9" s="162"/>
      <c r="C9" s="162"/>
      <c r="D9" s="38">
        <f>D3/100*20</f>
        <v>3050</v>
      </c>
      <c r="E9" s="38">
        <f>E3/100*20</f>
        <v>7320</v>
      </c>
      <c r="F9" s="38">
        <f>E9*1.02</f>
        <v>7466.4000000000005</v>
      </c>
      <c r="G9" s="38">
        <f t="shared" ref="G9:I9" si="3">F9*1.02</f>
        <v>7615.728000000001</v>
      </c>
      <c r="H9" s="38">
        <f t="shared" si="3"/>
        <v>7768.0425600000008</v>
      </c>
      <c r="I9" s="38">
        <f t="shared" si="3"/>
        <v>7923.4034112000008</v>
      </c>
    </row>
    <row r="10" spans="1:10" x14ac:dyDescent="0.2">
      <c r="A10" s="83" t="s">
        <v>31</v>
      </c>
      <c r="B10" s="83"/>
      <c r="C10" s="83"/>
      <c r="D10" s="61">
        <v>60000</v>
      </c>
      <c r="E10" s="61">
        <v>60000</v>
      </c>
      <c r="F10" s="45"/>
      <c r="G10" s="45"/>
      <c r="H10" s="45"/>
      <c r="I10" s="45"/>
    </row>
    <row r="12" spans="1:10" x14ac:dyDescent="0.2">
      <c r="A12" s="60" t="s">
        <v>12</v>
      </c>
      <c r="D12" s="38">
        <v>13000</v>
      </c>
      <c r="E12" s="38">
        <v>300</v>
      </c>
      <c r="F12" s="38">
        <v>300</v>
      </c>
      <c r="G12" s="38">
        <v>300</v>
      </c>
      <c r="H12" s="38">
        <v>300</v>
      </c>
      <c r="I12" s="38">
        <v>3000</v>
      </c>
    </row>
    <row r="14" spans="1:10" ht="30" customHeight="1" x14ac:dyDescent="0.2">
      <c r="A14" s="147" t="s">
        <v>13</v>
      </c>
      <c r="B14" s="148"/>
      <c r="C14" s="148"/>
      <c r="D14" s="48">
        <f t="shared" ref="D14:I14" si="4">D3+D9+D12+D10</f>
        <v>91300</v>
      </c>
      <c r="E14" s="48">
        <f t="shared" si="4"/>
        <v>104220</v>
      </c>
      <c r="F14" s="48">
        <f t="shared" si="4"/>
        <v>44915.4</v>
      </c>
      <c r="G14" s="48">
        <f t="shared" si="4"/>
        <v>45621.962999999996</v>
      </c>
      <c r="H14" s="48">
        <f t="shared" si="4"/>
        <v>46339.871084999992</v>
      </c>
      <c r="I14" s="48">
        <f t="shared" si="4"/>
        <v>49769.309364074987</v>
      </c>
    </row>
    <row r="15" spans="1:10" ht="46.5" customHeight="1" x14ac:dyDescent="0.2">
      <c r="A15" s="157" t="s">
        <v>121</v>
      </c>
      <c r="B15" s="183"/>
      <c r="C15" s="183"/>
      <c r="D15" s="49">
        <v>108160</v>
      </c>
      <c r="E15" s="49">
        <v>162240</v>
      </c>
      <c r="F15" s="49">
        <v>167107</v>
      </c>
      <c r="G15" s="49">
        <v>172120</v>
      </c>
      <c r="H15" s="49">
        <v>177284</v>
      </c>
      <c r="I15" s="49">
        <v>182603</v>
      </c>
    </row>
    <row r="16" spans="1:10" x14ac:dyDescent="0.2">
      <c r="A16" s="50"/>
      <c r="B16" s="50"/>
      <c r="C16" s="50"/>
      <c r="D16" s="51"/>
      <c r="E16" s="51"/>
      <c r="F16" s="51"/>
      <c r="G16" s="51"/>
      <c r="H16" s="51"/>
      <c r="I16" s="51"/>
    </row>
    <row r="17" spans="1:9" x14ac:dyDescent="0.2">
      <c r="A17" s="52"/>
      <c r="B17" s="52"/>
      <c r="C17" s="52"/>
      <c r="D17" s="52"/>
      <c r="E17" s="52"/>
      <c r="F17" s="52"/>
      <c r="G17" s="52"/>
      <c r="H17" s="52"/>
      <c r="I17" s="52"/>
    </row>
    <row r="19" spans="1:9" x14ac:dyDescent="0.2">
      <c r="C19" s="53"/>
      <c r="D19" s="36">
        <v>2015</v>
      </c>
      <c r="E19" s="36">
        <v>2016</v>
      </c>
      <c r="F19" s="36">
        <v>2017</v>
      </c>
      <c r="G19" s="36">
        <v>2018</v>
      </c>
      <c r="H19" s="36">
        <v>2019</v>
      </c>
      <c r="I19" s="36">
        <v>2020</v>
      </c>
    </row>
    <row r="20" spans="1:9" x14ac:dyDescent="0.2">
      <c r="A20" s="158" t="s">
        <v>14</v>
      </c>
      <c r="B20" s="158"/>
      <c r="C20" s="159"/>
    </row>
    <row r="21" spans="1:9" ht="30.75" customHeight="1" x14ac:dyDescent="0.2">
      <c r="A21" s="184" t="s">
        <v>24</v>
      </c>
      <c r="B21" s="159"/>
      <c r="C21" s="159"/>
      <c r="D21" s="45"/>
      <c r="E21" s="45">
        <v>60000</v>
      </c>
      <c r="F21" s="45">
        <v>180000</v>
      </c>
      <c r="G21" s="45">
        <v>300000</v>
      </c>
      <c r="H21" s="45">
        <v>300000</v>
      </c>
      <c r="I21" s="45">
        <v>300000</v>
      </c>
    </row>
    <row r="22" spans="1:9" x14ac:dyDescent="0.2">
      <c r="A22" s="159"/>
      <c r="B22" s="159"/>
      <c r="C22" s="159"/>
      <c r="D22" s="45"/>
      <c r="E22" s="45"/>
      <c r="F22" s="45"/>
      <c r="G22" s="45"/>
      <c r="H22" s="45"/>
      <c r="I22" s="45"/>
    </row>
    <row r="23" spans="1:9" x14ac:dyDescent="0.2">
      <c r="D23" s="45"/>
      <c r="E23" s="45"/>
      <c r="F23" s="45"/>
      <c r="G23" s="45"/>
      <c r="H23" s="45"/>
      <c r="I23" s="45"/>
    </row>
    <row r="24" spans="1:9" ht="30" customHeight="1" x14ac:dyDescent="0.2">
      <c r="A24" s="147" t="s">
        <v>13</v>
      </c>
      <c r="B24" s="148"/>
      <c r="C24" s="148"/>
      <c r="D24" s="48">
        <f t="shared" ref="D24:I24" si="5">SUM(D21:D22)</f>
        <v>0</v>
      </c>
      <c r="E24" s="48">
        <f t="shared" si="5"/>
        <v>60000</v>
      </c>
      <c r="F24" s="48">
        <f t="shared" si="5"/>
        <v>180000</v>
      </c>
      <c r="G24" s="48">
        <f t="shared" si="5"/>
        <v>300000</v>
      </c>
      <c r="H24" s="48">
        <f t="shared" si="5"/>
        <v>300000</v>
      </c>
      <c r="I24" s="48">
        <f t="shared" si="5"/>
        <v>300000</v>
      </c>
    </row>
  </sheetData>
  <mergeCells count="10">
    <mergeCell ref="A2:C2"/>
    <mergeCell ref="A3:C3"/>
    <mergeCell ref="A9:C9"/>
    <mergeCell ref="A14:C14"/>
    <mergeCell ref="A1:C1"/>
    <mergeCell ref="A15:C15"/>
    <mergeCell ref="A24:C24"/>
    <mergeCell ref="A20:C20"/>
    <mergeCell ref="A21:C21"/>
    <mergeCell ref="A22:C22"/>
  </mergeCells>
  <pageMargins left="0.70866141732283472" right="0.70866141732283472" top="0.78740157480314965" bottom="0.78740157480314965" header="0.31496062992125984" footer="0.31496062992125984"/>
  <pageSetup paperSize="9" scale="94" orientation="landscape" r:id="rId1"/>
  <headerFooter>
    <oddHeader>&amp;L&amp;"Arial,Fett"Wirtschaftlichkeitsuntersuchung zur Einrichtung einer Jugendberufsagentur</oddHeader>
    <oddFooter>&amp;R&amp;9Stand: 03.03.2015</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
  <sheetViews>
    <sheetView zoomScaleNormal="100" workbookViewId="0">
      <selection activeCell="D7" sqref="D7"/>
    </sheetView>
  </sheetViews>
  <sheetFormatPr baseColWidth="10" defaultRowHeight="12.75" x14ac:dyDescent="0.2"/>
  <cols>
    <col min="1" max="1" width="13.140625" style="37" customWidth="1"/>
    <col min="2" max="2" width="17" style="37" customWidth="1"/>
    <col min="3" max="3" width="21.28515625" style="37" customWidth="1"/>
    <col min="4" max="4" width="11.42578125" style="37"/>
    <col min="5" max="5" width="13" style="37" customWidth="1"/>
    <col min="6" max="16384" width="11.42578125" style="37"/>
  </cols>
  <sheetData>
    <row r="1" spans="1:13" x14ac:dyDescent="0.2">
      <c r="A1" s="187" t="s">
        <v>118</v>
      </c>
      <c r="B1" s="187"/>
      <c r="C1" s="187"/>
      <c r="D1" s="87">
        <v>2015</v>
      </c>
      <c r="E1" s="87">
        <v>2016</v>
      </c>
      <c r="F1" s="87">
        <v>2017</v>
      </c>
      <c r="G1" s="87">
        <v>2018</v>
      </c>
      <c r="H1" s="87">
        <v>2019</v>
      </c>
      <c r="I1" s="87">
        <v>2020</v>
      </c>
      <c r="J1" s="88"/>
    </row>
    <row r="2" spans="1:13" x14ac:dyDescent="0.2">
      <c r="A2" s="188" t="s">
        <v>6</v>
      </c>
      <c r="B2" s="188"/>
      <c r="C2" s="189"/>
      <c r="D2" s="88"/>
      <c r="E2" s="88"/>
      <c r="F2" s="88"/>
      <c r="G2" s="88"/>
      <c r="H2" s="88"/>
      <c r="I2" s="88"/>
      <c r="J2" s="88"/>
      <c r="K2" s="88"/>
      <c r="L2" s="88"/>
      <c r="M2" s="88"/>
    </row>
    <row r="3" spans="1:13" x14ac:dyDescent="0.2">
      <c r="A3" s="192" t="s">
        <v>7</v>
      </c>
      <c r="B3" s="192"/>
      <c r="C3" s="193"/>
      <c r="D3" s="89">
        <f t="shared" ref="D3:I3" si="0">SUM(D5:D7)</f>
        <v>85978.75</v>
      </c>
      <c r="E3" s="89">
        <f t="shared" si="0"/>
        <v>206349</v>
      </c>
      <c r="F3" s="89">
        <f t="shared" si="0"/>
        <v>209444.23499999999</v>
      </c>
      <c r="G3" s="89">
        <f t="shared" si="0"/>
        <v>212585.89852499997</v>
      </c>
      <c r="H3" s="89">
        <f t="shared" si="0"/>
        <v>215774.68700287494</v>
      </c>
      <c r="I3" s="89">
        <f t="shared" si="0"/>
        <v>219011.30730791803</v>
      </c>
      <c r="J3" s="88"/>
      <c r="K3" s="88"/>
      <c r="L3" s="88"/>
      <c r="M3" s="88"/>
    </row>
    <row r="4" spans="1:13" x14ac:dyDescent="0.2">
      <c r="A4" s="90" t="s">
        <v>8</v>
      </c>
      <c r="B4" s="91" t="s">
        <v>9</v>
      </c>
      <c r="C4" s="91" t="s">
        <v>10</v>
      </c>
      <c r="D4" s="88"/>
      <c r="E4" s="88"/>
      <c r="F4" s="88"/>
      <c r="G4" s="88"/>
      <c r="H4" s="88"/>
      <c r="I4" s="88"/>
      <c r="J4" s="88"/>
      <c r="K4" s="88"/>
      <c r="L4" s="88"/>
      <c r="M4" s="88"/>
    </row>
    <row r="5" spans="1:13" x14ac:dyDescent="0.2">
      <c r="A5" s="88" t="s">
        <v>33</v>
      </c>
      <c r="B5" s="92">
        <v>1</v>
      </c>
      <c r="C5" s="84" t="s">
        <v>5</v>
      </c>
      <c r="D5" s="82">
        <f>E5/12*5</f>
        <v>21308.333333333336</v>
      </c>
      <c r="E5" s="71">
        <v>51140</v>
      </c>
      <c r="F5" s="93">
        <f>E5*1.015</f>
        <v>51907.1</v>
      </c>
      <c r="G5" s="93">
        <f t="shared" ref="G5:I5" si="1">F5*1.015</f>
        <v>52685.706499999993</v>
      </c>
      <c r="H5" s="93">
        <f t="shared" si="1"/>
        <v>53475.992097499984</v>
      </c>
      <c r="I5" s="93">
        <f t="shared" si="1"/>
        <v>54278.131978962476</v>
      </c>
      <c r="J5" s="88"/>
      <c r="K5" s="88"/>
      <c r="L5" s="88"/>
      <c r="M5" s="88"/>
    </row>
    <row r="6" spans="1:13" x14ac:dyDescent="0.2">
      <c r="A6" s="88" t="s">
        <v>32</v>
      </c>
      <c r="B6" s="92">
        <v>1</v>
      </c>
      <c r="C6" s="92" t="s">
        <v>21</v>
      </c>
      <c r="D6" s="82">
        <f>E6/12*5</f>
        <v>34170.416666666664</v>
      </c>
      <c r="E6" s="94">
        <v>82009</v>
      </c>
      <c r="F6" s="93">
        <f t="shared" ref="F6:I7" si="2">E6*1.015</f>
        <v>83239.134999999995</v>
      </c>
      <c r="G6" s="93">
        <f t="shared" si="2"/>
        <v>84487.722024999981</v>
      </c>
      <c r="H6" s="93">
        <f t="shared" si="2"/>
        <v>85755.037855374976</v>
      </c>
      <c r="I6" s="93">
        <f t="shared" si="2"/>
        <v>87041.363423205592</v>
      </c>
      <c r="J6" s="88"/>
      <c r="K6" s="88"/>
      <c r="L6" s="88"/>
      <c r="M6" s="88"/>
    </row>
    <row r="7" spans="1:13" x14ac:dyDescent="0.2">
      <c r="A7" s="88" t="s">
        <v>34</v>
      </c>
      <c r="B7" s="92">
        <v>1</v>
      </c>
      <c r="C7" s="92" t="s">
        <v>16</v>
      </c>
      <c r="D7" s="82">
        <f>E7/12*5</f>
        <v>30500</v>
      </c>
      <c r="E7" s="94">
        <v>73200</v>
      </c>
      <c r="F7" s="93">
        <f t="shared" si="2"/>
        <v>74298</v>
      </c>
      <c r="G7" s="93">
        <f t="shared" si="2"/>
        <v>75412.469999999987</v>
      </c>
      <c r="H7" s="93">
        <f t="shared" si="2"/>
        <v>76543.65704999998</v>
      </c>
      <c r="I7" s="93">
        <f t="shared" si="2"/>
        <v>77691.811905749972</v>
      </c>
      <c r="J7" s="88"/>
      <c r="K7" s="88"/>
      <c r="L7" s="88"/>
      <c r="M7" s="88"/>
    </row>
    <row r="8" spans="1:13" x14ac:dyDescent="0.2">
      <c r="A8" s="88"/>
      <c r="B8" s="88"/>
      <c r="C8" s="88"/>
      <c r="D8" s="88"/>
      <c r="E8" s="88"/>
      <c r="F8" s="88"/>
      <c r="G8" s="88"/>
      <c r="H8" s="88"/>
      <c r="I8" s="88"/>
      <c r="J8" s="88"/>
      <c r="K8" s="88"/>
      <c r="L8" s="88"/>
      <c r="M8" s="88"/>
    </row>
    <row r="9" spans="1:13" x14ac:dyDescent="0.2">
      <c r="A9" s="162" t="s">
        <v>11</v>
      </c>
      <c r="B9" s="162"/>
      <c r="C9" s="162"/>
      <c r="D9" s="95">
        <f>D3/100*20</f>
        <v>17195.75</v>
      </c>
      <c r="E9" s="95">
        <f>E3/100*20</f>
        <v>41269.799999999996</v>
      </c>
      <c r="F9" s="95">
        <f>E9*1.02</f>
        <v>42095.195999999996</v>
      </c>
      <c r="G9" s="95">
        <f t="shared" ref="G9:I9" si="3">F9*1.02</f>
        <v>42937.099920000001</v>
      </c>
      <c r="H9" s="95">
        <f t="shared" si="3"/>
        <v>43795.841918400001</v>
      </c>
      <c r="I9" s="95">
        <f t="shared" si="3"/>
        <v>44671.758756768002</v>
      </c>
      <c r="J9" s="88"/>
      <c r="K9" s="88"/>
      <c r="L9" s="88"/>
      <c r="M9" s="88"/>
    </row>
    <row r="10" spans="1:13" x14ac:dyDescent="0.2">
      <c r="A10" s="88"/>
      <c r="B10" s="88"/>
      <c r="C10" s="88"/>
      <c r="D10" s="88"/>
      <c r="E10" s="88"/>
      <c r="F10" s="88"/>
      <c r="G10" s="88"/>
      <c r="H10" s="88"/>
      <c r="I10" s="88"/>
      <c r="J10" s="88"/>
      <c r="K10" s="88"/>
      <c r="L10" s="88"/>
      <c r="M10" s="88"/>
    </row>
    <row r="11" spans="1:13" x14ac:dyDescent="0.2">
      <c r="A11" s="96" t="s">
        <v>12</v>
      </c>
      <c r="B11" s="88"/>
      <c r="C11" s="88"/>
      <c r="D11" s="97">
        <v>20000</v>
      </c>
      <c r="E11" s="97">
        <v>400</v>
      </c>
      <c r="F11" s="97">
        <v>400</v>
      </c>
      <c r="G11" s="97">
        <v>400</v>
      </c>
      <c r="H11" s="97">
        <v>400</v>
      </c>
      <c r="I11" s="97">
        <v>400</v>
      </c>
      <c r="J11" s="88" t="s">
        <v>0</v>
      </c>
      <c r="K11" s="98"/>
      <c r="L11" s="88"/>
      <c r="M11" s="88"/>
    </row>
    <row r="12" spans="1:13" x14ac:dyDescent="0.2">
      <c r="A12" s="88"/>
      <c r="B12" s="88"/>
      <c r="C12" s="88"/>
      <c r="D12" s="88"/>
      <c r="E12" s="88"/>
      <c r="F12" s="88"/>
      <c r="G12" s="88"/>
      <c r="H12" s="88"/>
      <c r="I12" s="88"/>
      <c r="J12" s="88"/>
      <c r="K12" s="88"/>
      <c r="L12" s="88"/>
      <c r="M12" s="88"/>
    </row>
    <row r="13" spans="1:13" ht="30" customHeight="1" x14ac:dyDescent="0.2">
      <c r="A13" s="191" t="s">
        <v>13</v>
      </c>
      <c r="B13" s="148"/>
      <c r="C13" s="148"/>
      <c r="D13" s="99">
        <f t="shared" ref="D13:I13" si="4">SUM(D3+D9+D11)</f>
        <v>123174.5</v>
      </c>
      <c r="E13" s="99">
        <f t="shared" si="4"/>
        <v>248018.8</v>
      </c>
      <c r="F13" s="99">
        <f t="shared" si="4"/>
        <v>251939.43099999998</v>
      </c>
      <c r="G13" s="99">
        <f t="shared" si="4"/>
        <v>255922.99844499998</v>
      </c>
      <c r="H13" s="99">
        <f t="shared" si="4"/>
        <v>259970.52892127493</v>
      </c>
      <c r="I13" s="99">
        <f t="shared" si="4"/>
        <v>264083.06606468605</v>
      </c>
      <c r="J13" s="88"/>
      <c r="K13" s="88"/>
      <c r="L13" s="88"/>
      <c r="M13" s="88"/>
    </row>
    <row r="14" spans="1:13" x14ac:dyDescent="0.2">
      <c r="A14" s="88"/>
      <c r="B14" s="88"/>
      <c r="C14" s="88"/>
      <c r="D14" s="88"/>
      <c r="E14" s="88"/>
      <c r="F14" s="88"/>
      <c r="G14" s="88"/>
      <c r="H14" s="88"/>
      <c r="I14" s="88"/>
      <c r="J14" s="88"/>
      <c r="K14" s="88"/>
      <c r="L14" s="88"/>
      <c r="M14" s="88"/>
    </row>
    <row r="15" spans="1:13" x14ac:dyDescent="0.2">
      <c r="A15" s="100"/>
      <c r="B15" s="100"/>
      <c r="C15" s="100"/>
      <c r="D15" s="100"/>
      <c r="E15" s="100"/>
      <c r="F15" s="100"/>
      <c r="G15" s="100"/>
      <c r="H15" s="100"/>
      <c r="I15" s="100"/>
      <c r="J15" s="88"/>
      <c r="K15" s="88"/>
      <c r="L15" s="88"/>
      <c r="M15" s="88"/>
    </row>
    <row r="16" spans="1:13" x14ac:dyDescent="0.2">
      <c r="A16" s="88"/>
      <c r="B16" s="88"/>
      <c r="C16" s="88"/>
      <c r="D16" s="88"/>
      <c r="E16" s="88"/>
      <c r="F16" s="88"/>
      <c r="G16" s="88"/>
      <c r="H16" s="88"/>
      <c r="I16" s="88"/>
      <c r="J16" s="88"/>
      <c r="K16" s="88"/>
      <c r="L16" s="88"/>
      <c r="M16" s="88"/>
    </row>
    <row r="17" spans="1:13" x14ac:dyDescent="0.2">
      <c r="A17" s="88"/>
      <c r="B17" s="88"/>
      <c r="C17" s="101"/>
      <c r="D17" s="87">
        <v>2015</v>
      </c>
      <c r="E17" s="87">
        <v>2016</v>
      </c>
      <c r="F17" s="87">
        <v>2017</v>
      </c>
      <c r="G17" s="87">
        <v>2018</v>
      </c>
      <c r="H17" s="87">
        <v>2019</v>
      </c>
      <c r="I17" s="87">
        <v>2020</v>
      </c>
      <c r="J17" s="88"/>
      <c r="K17" s="88"/>
      <c r="L17" s="88"/>
      <c r="M17" s="88"/>
    </row>
    <row r="18" spans="1:13" x14ac:dyDescent="0.2">
      <c r="A18" s="188" t="s">
        <v>14</v>
      </c>
      <c r="B18" s="188"/>
      <c r="C18" s="189"/>
      <c r="D18" s="88"/>
      <c r="E18" s="88"/>
      <c r="F18" s="88"/>
      <c r="G18" s="88"/>
      <c r="H18" s="88"/>
      <c r="I18" s="88"/>
      <c r="J18" s="88"/>
      <c r="K18" s="88"/>
      <c r="L18" s="88"/>
      <c r="M18" s="88"/>
    </row>
    <row r="19" spans="1:13" x14ac:dyDescent="0.2">
      <c r="A19" s="190" t="s">
        <v>62</v>
      </c>
      <c r="B19" s="135"/>
      <c r="C19" s="135"/>
      <c r="D19" s="55">
        <f>SBW!D54</f>
        <v>0</v>
      </c>
      <c r="E19" s="55">
        <f>SBW!E54</f>
        <v>0</v>
      </c>
      <c r="F19" s="55">
        <f>SBW!F54</f>
        <v>10078.125</v>
      </c>
      <c r="G19" s="55">
        <f>SBW!G54</f>
        <v>24187.5</v>
      </c>
      <c r="H19" s="55">
        <f>SBW!H54</f>
        <v>34265.625</v>
      </c>
      <c r="I19" s="55">
        <f>SBW!I54</f>
        <v>48375</v>
      </c>
      <c r="J19" s="88"/>
      <c r="K19" s="88"/>
      <c r="L19" s="88"/>
      <c r="M19" s="88"/>
    </row>
    <row r="20" spans="1:13" x14ac:dyDescent="0.2">
      <c r="A20" s="144"/>
      <c r="B20" s="144"/>
      <c r="C20" s="144"/>
      <c r="D20" s="55"/>
      <c r="E20" s="55"/>
      <c r="F20" s="55"/>
      <c r="G20" s="55"/>
      <c r="H20" s="55"/>
      <c r="I20" s="55"/>
      <c r="J20" s="88"/>
      <c r="K20" s="88"/>
      <c r="L20" s="88"/>
      <c r="M20" s="88"/>
    </row>
    <row r="21" spans="1:13" x14ac:dyDescent="0.2">
      <c r="A21" s="88"/>
      <c r="B21" s="88"/>
      <c r="C21" s="88"/>
      <c r="D21" s="102"/>
      <c r="E21" s="102"/>
      <c r="F21" s="102"/>
      <c r="G21" s="102"/>
      <c r="H21" s="102"/>
      <c r="I21" s="102"/>
      <c r="J21" s="88"/>
      <c r="K21" s="88"/>
      <c r="L21" s="88"/>
      <c r="M21" s="88"/>
    </row>
    <row r="22" spans="1:13" ht="30" customHeight="1" x14ac:dyDescent="0.2">
      <c r="A22" s="191" t="s">
        <v>13</v>
      </c>
      <c r="B22" s="148"/>
      <c r="C22" s="148"/>
      <c r="D22" s="99">
        <f>D19</f>
        <v>0</v>
      </c>
      <c r="E22" s="99">
        <f t="shared" ref="E22:I22" si="5">E19</f>
        <v>0</v>
      </c>
      <c r="F22" s="99">
        <f t="shared" si="5"/>
        <v>10078.125</v>
      </c>
      <c r="G22" s="99">
        <f t="shared" si="5"/>
        <v>24187.5</v>
      </c>
      <c r="H22" s="99">
        <f t="shared" si="5"/>
        <v>34265.625</v>
      </c>
      <c r="I22" s="99">
        <f t="shared" si="5"/>
        <v>48375</v>
      </c>
      <c r="J22" s="88"/>
      <c r="K22" s="88"/>
      <c r="L22" s="88"/>
      <c r="M22" s="88"/>
    </row>
    <row r="23" spans="1:13" x14ac:dyDescent="0.2">
      <c r="A23" s="88"/>
      <c r="B23" s="88"/>
      <c r="C23" s="88"/>
      <c r="D23" s="88"/>
      <c r="E23" s="88"/>
      <c r="F23" s="88"/>
      <c r="G23" s="88"/>
      <c r="H23" s="88"/>
      <c r="I23" s="88"/>
      <c r="J23" s="88"/>
      <c r="K23" s="88"/>
      <c r="L23" s="88"/>
      <c r="M23" s="88"/>
    </row>
    <row r="24" spans="1:13" x14ac:dyDescent="0.2">
      <c r="C24" s="88"/>
      <c r="D24" s="88"/>
      <c r="E24" s="88"/>
      <c r="F24" s="88"/>
      <c r="G24" s="88"/>
      <c r="H24" s="88"/>
      <c r="I24" s="88"/>
      <c r="J24" s="88"/>
      <c r="K24" s="88"/>
      <c r="L24" s="88"/>
      <c r="M24" s="88"/>
    </row>
    <row r="25" spans="1:13" x14ac:dyDescent="0.2">
      <c r="C25" s="88"/>
      <c r="D25" s="88"/>
      <c r="E25" s="88"/>
      <c r="F25" s="88"/>
      <c r="G25" s="88"/>
      <c r="H25" s="88"/>
      <c r="I25" s="88"/>
      <c r="J25" s="88"/>
      <c r="K25" s="88"/>
      <c r="L25" s="88"/>
      <c r="M25" s="88"/>
    </row>
    <row r="26" spans="1:13" s="59" customFormat="1" x14ac:dyDescent="0.2">
      <c r="A26" s="37"/>
      <c r="B26" s="37"/>
      <c r="C26" s="37"/>
      <c r="D26" s="37"/>
      <c r="E26" s="37"/>
      <c r="F26" s="37"/>
      <c r="G26" s="37"/>
      <c r="H26" s="37"/>
      <c r="I26" s="37"/>
      <c r="J26" s="45"/>
    </row>
    <row r="27" spans="1:13" s="59" customFormat="1" x14ac:dyDescent="0.2">
      <c r="A27" s="106"/>
      <c r="B27" s="110"/>
      <c r="C27" s="110"/>
      <c r="D27" s="110"/>
      <c r="E27" s="110"/>
      <c r="F27" s="110"/>
      <c r="G27" s="37"/>
      <c r="H27" s="37"/>
      <c r="I27" s="37"/>
      <c r="J27" s="45"/>
    </row>
    <row r="28" spans="1:13" s="59" customFormat="1" x14ac:dyDescent="0.2">
      <c r="A28" s="194" t="s">
        <v>143</v>
      </c>
      <c r="B28" s="195"/>
      <c r="C28" s="195"/>
      <c r="D28" s="195"/>
      <c r="E28" s="195"/>
      <c r="F28" s="196"/>
      <c r="G28" s="204" t="s">
        <v>124</v>
      </c>
      <c r="H28" s="205"/>
      <c r="I28" s="111" t="s">
        <v>84</v>
      </c>
      <c r="J28" s="45"/>
    </row>
    <row r="29" spans="1:13" s="59" customFormat="1" x14ac:dyDescent="0.2">
      <c r="A29" s="197" t="s">
        <v>83</v>
      </c>
      <c r="B29" s="196"/>
      <c r="C29" s="196"/>
      <c r="D29" s="196"/>
      <c r="E29" s="196"/>
      <c r="F29" s="196"/>
      <c r="G29" s="206"/>
      <c r="H29" s="207"/>
      <c r="I29" s="112"/>
      <c r="J29" s="45"/>
    </row>
    <row r="30" spans="1:13" s="59" customFormat="1" x14ac:dyDescent="0.2">
      <c r="A30" s="198" t="s">
        <v>128</v>
      </c>
      <c r="B30" s="196"/>
      <c r="C30" s="196"/>
      <c r="D30" s="196"/>
      <c r="E30" s="196"/>
      <c r="F30" s="196"/>
      <c r="G30" s="127">
        <f>2*259</f>
        <v>518</v>
      </c>
      <c r="H30" s="186"/>
      <c r="I30" s="112">
        <f>G30/27*50000</f>
        <v>959259.25925925933</v>
      </c>
      <c r="J30" s="45"/>
    </row>
    <row r="31" spans="1:13" s="59" customFormat="1" x14ac:dyDescent="0.2">
      <c r="A31" s="199" t="s">
        <v>146</v>
      </c>
      <c r="B31" s="200"/>
      <c r="C31" s="200"/>
      <c r="D31" s="200"/>
      <c r="E31" s="200"/>
      <c r="F31" s="200"/>
      <c r="G31" s="201">
        <f>1.75*43</f>
        <v>75.25</v>
      </c>
      <c r="H31" s="202"/>
      <c r="I31" s="114">
        <f>G31/27*50000</f>
        <v>139351.85185185185</v>
      </c>
      <c r="J31" s="45"/>
    </row>
    <row r="32" spans="1:13" s="59" customFormat="1" x14ac:dyDescent="0.2">
      <c r="A32" s="199" t="s">
        <v>126</v>
      </c>
      <c r="B32" s="200"/>
      <c r="C32" s="200"/>
      <c r="D32" s="200"/>
      <c r="E32" s="200"/>
      <c r="F32" s="200"/>
      <c r="G32" s="201">
        <f>1*259</f>
        <v>259</v>
      </c>
      <c r="H32" s="202"/>
      <c r="I32" s="114">
        <f>G32/27*50000</f>
        <v>479629.62962962966</v>
      </c>
      <c r="J32" s="45"/>
    </row>
    <row r="33" spans="1:13" s="59" customFormat="1" x14ac:dyDescent="0.2">
      <c r="A33" s="199" t="s">
        <v>147</v>
      </c>
      <c r="B33" s="200"/>
      <c r="C33" s="200"/>
      <c r="D33" s="200"/>
      <c r="E33" s="200"/>
      <c r="F33" s="200"/>
      <c r="G33" s="201"/>
      <c r="H33" s="202"/>
      <c r="I33" s="114">
        <v>16800</v>
      </c>
      <c r="J33" s="45"/>
    </row>
    <row r="34" spans="1:13" s="59" customFormat="1" x14ac:dyDescent="0.2">
      <c r="A34" s="199" t="s">
        <v>117</v>
      </c>
      <c r="B34" s="200"/>
      <c r="C34" s="200"/>
      <c r="D34" s="200"/>
      <c r="E34" s="200"/>
      <c r="F34" s="200"/>
      <c r="G34" s="201"/>
      <c r="H34" s="202"/>
      <c r="I34" s="114">
        <v>50000</v>
      </c>
      <c r="J34" s="45"/>
    </row>
    <row r="35" spans="1:13" s="59" customFormat="1" x14ac:dyDescent="0.2">
      <c r="A35" s="181" t="s">
        <v>13</v>
      </c>
      <c r="B35" s="174"/>
      <c r="C35" s="174"/>
      <c r="D35" s="174"/>
      <c r="E35" s="174"/>
      <c r="F35" s="113"/>
      <c r="G35" s="203"/>
      <c r="H35" s="203"/>
      <c r="I35" s="38">
        <f>SUM(I30:I34)</f>
        <v>1645040.7407407409</v>
      </c>
      <c r="J35" s="45"/>
    </row>
    <row r="36" spans="1:13" s="59" customFormat="1" x14ac:dyDescent="0.2">
      <c r="A36" s="106"/>
      <c r="B36" s="110"/>
      <c r="C36" s="110"/>
      <c r="D36" s="110"/>
      <c r="E36" s="110"/>
      <c r="F36" s="110"/>
      <c r="G36" s="37"/>
      <c r="H36" s="37"/>
      <c r="I36" s="37"/>
      <c r="J36" s="45"/>
    </row>
    <row r="37" spans="1:13" s="59" customFormat="1" ht="25.5" customHeight="1" x14ac:dyDescent="0.2">
      <c r="A37" s="173" t="s">
        <v>144</v>
      </c>
      <c r="B37" s="174"/>
      <c r="C37" s="174"/>
      <c r="D37" s="174"/>
      <c r="E37" s="174"/>
      <c r="F37" s="174"/>
      <c r="G37" s="174"/>
      <c r="H37" s="174"/>
      <c r="I37" s="174"/>
      <c r="J37" s="174"/>
      <c r="K37" s="174"/>
      <c r="L37" s="174"/>
      <c r="M37" s="174"/>
    </row>
    <row r="38" spans="1:13" s="59" customFormat="1" x14ac:dyDescent="0.2">
      <c r="A38" s="37"/>
      <c r="B38" s="37"/>
      <c r="C38" s="37"/>
      <c r="D38" s="37"/>
      <c r="E38" s="37"/>
      <c r="F38" s="37"/>
      <c r="G38" s="37"/>
      <c r="H38" s="37"/>
      <c r="I38" s="37"/>
      <c r="J38" s="45"/>
      <c r="K38" s="37"/>
      <c r="L38" s="37"/>
      <c r="M38" s="37"/>
    </row>
    <row r="39" spans="1:13" s="59" customFormat="1" x14ac:dyDescent="0.2">
      <c r="A39" s="37"/>
      <c r="B39" s="37"/>
      <c r="C39" s="37"/>
      <c r="D39" s="37"/>
      <c r="E39" s="37"/>
      <c r="F39" s="37"/>
      <c r="G39" s="37"/>
      <c r="H39" s="37"/>
      <c r="I39" s="37"/>
      <c r="J39" s="45"/>
      <c r="K39" s="37"/>
      <c r="L39" s="37"/>
      <c r="M39" s="37"/>
    </row>
    <row r="40" spans="1:13" s="59" customFormat="1" x14ac:dyDescent="0.2">
      <c r="A40" s="37"/>
      <c r="B40" s="37"/>
      <c r="C40" s="37"/>
      <c r="D40" s="37"/>
      <c r="E40" s="37"/>
      <c r="F40" s="37"/>
      <c r="G40" s="37"/>
      <c r="H40" s="37"/>
      <c r="I40" s="37"/>
      <c r="J40" s="45"/>
      <c r="K40" s="37"/>
      <c r="L40" s="37"/>
      <c r="M40" s="37"/>
    </row>
  </sheetData>
  <mergeCells count="26">
    <mergeCell ref="A37:M37"/>
    <mergeCell ref="A28:F28"/>
    <mergeCell ref="A29:F29"/>
    <mergeCell ref="A30:F30"/>
    <mergeCell ref="A31:F31"/>
    <mergeCell ref="A32:F32"/>
    <mergeCell ref="A33:F33"/>
    <mergeCell ref="A34:F34"/>
    <mergeCell ref="A35:E35"/>
    <mergeCell ref="G34:H34"/>
    <mergeCell ref="G35:H35"/>
    <mergeCell ref="G31:H31"/>
    <mergeCell ref="G32:H32"/>
    <mergeCell ref="G33:H33"/>
    <mergeCell ref="G28:H28"/>
    <mergeCell ref="G29:H29"/>
    <mergeCell ref="G30:H30"/>
    <mergeCell ref="A1:C1"/>
    <mergeCell ref="A18:C18"/>
    <mergeCell ref="A19:C19"/>
    <mergeCell ref="A22:C22"/>
    <mergeCell ref="A2:C2"/>
    <mergeCell ref="A3:C3"/>
    <mergeCell ref="A9:C9"/>
    <mergeCell ref="A13:C13"/>
    <mergeCell ref="A20:C20"/>
  </mergeCells>
  <pageMargins left="0.70866141732283472" right="0.70866141732283472" top="0.78740157480314965" bottom="0.78740157480314965" header="0.31496062992125984" footer="0.31496062992125984"/>
  <pageSetup paperSize="9" scale="94" orientation="landscape" r:id="rId1"/>
  <headerFooter>
    <oddHeader>&amp;L&amp;"Arial,Fett"Wirtschaftlichkeitsuntersuchung zur Einrichtung einer Jugendberufsagentur</oddHeader>
    <oddFooter>&amp;R&amp;9Stand: 03.03.2015</oddFooter>
  </headerFooter>
  <ignoredErrors>
    <ignoredError sqref="E2" formulaRange="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
  <sheetViews>
    <sheetView workbookViewId="0">
      <selection activeCell="A15" sqref="A15"/>
    </sheetView>
  </sheetViews>
  <sheetFormatPr baseColWidth="10" defaultRowHeight="12.75" x14ac:dyDescent="0.2"/>
  <cols>
    <col min="1" max="1" width="81.140625" style="13" customWidth="1"/>
    <col min="2" max="6" width="9.140625" style="13" bestFit="1" customWidth="1"/>
    <col min="7" max="7" width="10.7109375" style="13" bestFit="1" customWidth="1"/>
    <col min="8" max="16384" width="11.42578125" style="13"/>
  </cols>
  <sheetData>
    <row r="1" spans="1:7" x14ac:dyDescent="0.2">
      <c r="A1" s="1" t="s">
        <v>74</v>
      </c>
      <c r="B1" s="1" t="s">
        <v>44</v>
      </c>
      <c r="C1" s="2">
        <v>341</v>
      </c>
      <c r="D1" s="1" t="s">
        <v>45</v>
      </c>
      <c r="E1" s="2">
        <f>C1*12</f>
        <v>4092</v>
      </c>
      <c r="F1" s="1"/>
      <c r="G1" s="1"/>
    </row>
    <row r="2" spans="1:7" x14ac:dyDescent="0.2">
      <c r="A2" s="1"/>
      <c r="B2" s="1"/>
      <c r="C2" s="1"/>
      <c r="D2" s="1"/>
      <c r="E2" s="1"/>
      <c r="F2" s="1"/>
      <c r="G2" s="1"/>
    </row>
    <row r="3" spans="1:7" x14ac:dyDescent="0.2">
      <c r="A3" s="28" t="s">
        <v>47</v>
      </c>
      <c r="B3" s="3">
        <v>2015</v>
      </c>
      <c r="C3" s="3">
        <v>2016</v>
      </c>
      <c r="D3" s="3">
        <v>2017</v>
      </c>
      <c r="E3" s="3">
        <v>2018</v>
      </c>
      <c r="F3" s="3">
        <v>2019</v>
      </c>
      <c r="G3" s="3">
        <v>2020</v>
      </c>
    </row>
    <row r="4" spans="1:7" s="72" customFormat="1" ht="25.5" x14ac:dyDescent="0.2">
      <c r="A4" s="10" t="s">
        <v>77</v>
      </c>
      <c r="B4" s="11"/>
      <c r="C4" s="11"/>
      <c r="D4" s="11"/>
      <c r="E4" s="12">
        <v>50</v>
      </c>
      <c r="F4" s="12">
        <v>100</v>
      </c>
      <c r="G4" s="12">
        <v>150</v>
      </c>
    </row>
    <row r="5" spans="1:7" ht="25.5" x14ac:dyDescent="0.2">
      <c r="A5" s="4" t="s">
        <v>51</v>
      </c>
      <c r="B5" s="5"/>
      <c r="C5" s="5"/>
      <c r="D5" s="5"/>
      <c r="E5" s="5">
        <v>50</v>
      </c>
      <c r="F5" s="5">
        <f>E5+F4</f>
        <v>150</v>
      </c>
      <c r="G5" s="5">
        <f>F5+G4</f>
        <v>300</v>
      </c>
    </row>
    <row r="6" spans="1:7" ht="25.5" x14ac:dyDescent="0.2">
      <c r="A6" s="4" t="s">
        <v>52</v>
      </c>
      <c r="B6" s="5"/>
      <c r="C6" s="5"/>
      <c r="D6" s="5"/>
      <c r="E6" s="5"/>
      <c r="F6" s="5">
        <f>E5</f>
        <v>50</v>
      </c>
      <c r="G6" s="5">
        <f>F5</f>
        <v>150</v>
      </c>
    </row>
    <row r="7" spans="1:7" x14ac:dyDescent="0.2">
      <c r="A7" s="4" t="s">
        <v>53</v>
      </c>
      <c r="B7" s="5"/>
      <c r="C7" s="5"/>
      <c r="D7" s="5"/>
      <c r="E7" s="6">
        <f>E5*($E$1/12*5)</f>
        <v>85250</v>
      </c>
      <c r="F7" s="6">
        <f t="shared" ref="F7:G7" si="0">F5*($E$1/12*5)</f>
        <v>255750</v>
      </c>
      <c r="G7" s="6">
        <f t="shared" si="0"/>
        <v>511500</v>
      </c>
    </row>
    <row r="8" spans="1:7" x14ac:dyDescent="0.2">
      <c r="A8" s="4" t="s">
        <v>54</v>
      </c>
      <c r="B8" s="5"/>
      <c r="C8" s="5"/>
      <c r="D8" s="5"/>
      <c r="E8" s="5"/>
      <c r="F8" s="6">
        <f>F6*($E$1/12*7)</f>
        <v>119350</v>
      </c>
      <c r="G8" s="6">
        <f>G6*($E$1/12*7)</f>
        <v>358050</v>
      </c>
    </row>
    <row r="9" spans="1:7" ht="25.5" x14ac:dyDescent="0.2">
      <c r="A9" s="7" t="s">
        <v>59</v>
      </c>
      <c r="B9" s="8"/>
      <c r="C9" s="8"/>
      <c r="D9" s="8"/>
      <c r="E9" s="8">
        <f>SUM(E7:E8)</f>
        <v>85250</v>
      </c>
      <c r="F9" s="8">
        <f t="shared" ref="F9:G9" si="1">SUM(F7:F8)</f>
        <v>375100</v>
      </c>
      <c r="G9" s="8">
        <f t="shared" si="1"/>
        <v>869550</v>
      </c>
    </row>
    <row r="10" spans="1:7" x14ac:dyDescent="0.2">
      <c r="A10" s="9"/>
      <c r="B10" s="9"/>
      <c r="C10" s="9"/>
      <c r="D10" s="9"/>
      <c r="E10" s="9"/>
      <c r="F10" s="9"/>
      <c r="G10" s="9"/>
    </row>
    <row r="11" spans="1:7" x14ac:dyDescent="0.2">
      <c r="A11" s="9"/>
      <c r="B11" s="9"/>
      <c r="C11" s="9"/>
      <c r="D11" s="9"/>
      <c r="E11" s="9"/>
      <c r="F11" s="9"/>
      <c r="G11" s="9"/>
    </row>
    <row r="12" spans="1:7" ht="93" customHeight="1" x14ac:dyDescent="0.2">
      <c r="A12" s="182" t="s">
        <v>75</v>
      </c>
      <c r="B12" s="182"/>
      <c r="C12" s="182"/>
      <c r="D12" s="182"/>
      <c r="E12" s="182"/>
      <c r="F12" s="182"/>
      <c r="G12" s="182"/>
    </row>
  </sheetData>
  <mergeCells count="1">
    <mergeCell ref="A12:G12"/>
  </mergeCells>
  <pageMargins left="0.31496062992125984" right="0.31496062992125984" top="0.78740157480314965" bottom="0.78740157480314965" header="0.31496062992125984" footer="0.31496062992125984"/>
  <pageSetup paperSize="9" orientation="landscape" r:id="rId1"/>
  <headerFooter>
    <oddFooter>&amp;R&amp;9Stand: 03.03.2015</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12</vt:i4>
      </vt:variant>
    </vt:vector>
  </HeadingPairs>
  <TitlesOfParts>
    <vt:vector size="12" baseType="lpstr">
      <vt:lpstr>GESAMT</vt:lpstr>
      <vt:lpstr>SGB III</vt:lpstr>
      <vt:lpstr>SGB II</vt:lpstr>
      <vt:lpstr>Bremen</vt:lpstr>
      <vt:lpstr>SBW</vt:lpstr>
      <vt:lpstr>SKJF</vt:lpstr>
      <vt:lpstr>Einsparungen SGB II HB</vt:lpstr>
      <vt:lpstr>Bremerhaven</vt:lpstr>
      <vt:lpstr>Dez III Sozialamt</vt:lpstr>
      <vt:lpstr>Dez III AfJFF III4</vt:lpstr>
      <vt:lpstr>Dez IV</vt:lpstr>
      <vt:lpstr>Einsparungen SGB II Bhv</vt:lpstr>
    </vt:vector>
  </TitlesOfParts>
  <Company>SFF</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Ralf Gerth</dc:creator>
  <cp:lastModifiedBy>bwentzel</cp:lastModifiedBy>
  <cp:lastPrinted>2015-03-04T06:35:55Z</cp:lastPrinted>
  <dcterms:created xsi:type="dcterms:W3CDTF">2001-03-29T13:32:21Z</dcterms:created>
  <dcterms:modified xsi:type="dcterms:W3CDTF">2015-03-18T09:19:48Z</dcterms:modified>
</cp:coreProperties>
</file>